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<sst xmlns="http://schemas.openxmlformats.org/spreadsheetml/2006/main" count="486" uniqueCount="213">
  <si>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</si>
  <si>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</si>
  <si>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</si>
  <si>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</si>
  <si>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</si>
  <si>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</si>
  <si>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</si>
  <si>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</si>
  <si>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</si>
  <si>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</si>
  <si>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</si>
  <si>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</si>
  <si>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</si>
  <si>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</si>
  <si>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</si>
  <si>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</si>
  <si>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</si>
  <si>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</si>
  <si>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</si>
  <si>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</si>
  <si>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</si>
  <si>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</si>
  <si>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</si>
  <si>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</si>
  <si>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</si>
  <si>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</si>
  <si>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</si>
  <si>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</si>
  <si>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</si>
  <si>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</si>
  <si>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</si>
  <si>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</si>
  <si>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</si>
  <si>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</si>
  <si>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</si>
  <si>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</si>
  <si>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</si>
  <si>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</si>
  <si>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</si>
  <si>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</si>
  <si>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</si>
  <si>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</si>
  <si>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</si>
  <si>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</si>
  <si>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</si>
  <si>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</si>
  <si>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</si>
  <si>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</si>
  <si>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</si>
  <si>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</si>
  <si>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</si>
  <si>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</si>
  <si>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</si>
  <si>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</si>
  <si>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</si>
  <si>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</si>
  <si>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</si>
  <si>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</si>
  <si>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</si>
  <si>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</si>
  <si>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</si>
  <si>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</si>
  <si>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</si>
  <si>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</si>
  <si>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</si>
  <si>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</si>
  <si>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</si>
  <si>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</si>
  <si>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Невыясненные поступления, зачисляемые в бюджеты сельских поселений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</si>
  <si>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</si>
  <si>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</si>
  <si>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</si>
  <si>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</si>
  <si>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</si>
  <si>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</si>
  <si>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</si>
  <si>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Прочие дотации бюджетам сельских поселений</t>
  </si>
  <si>
    <t>571 20219999 10 0000 150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</si>
  <si>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</si>
  <si>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</si>
  <si>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</si>
  <si>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571 20220077 10 0000 150</t>
  </si>
  <si>
    <t>Субсидии бюджетам сельских поселений на обеспечение комплексного развития сельских территорий</t>
  </si>
  <si>
    <t>571 20225576 10 0000 150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</si>
  <si>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</si>
  <si>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</si>
  <si>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</si>
  <si>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</si>
  <si>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</si>
  <si>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</si>
  <si>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Прочие межбюджетные трансферты, передаваемые бюджетам сельских поселений</t>
  </si>
  <si>
    <t>571 20249999 10 0000 150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</si>
  <si>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</si>
  <si>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</si>
  <si>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</si>
  <si>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</si>
  <si>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</si>
  <si>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</si>
  <si>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</si>
  <si>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</si>
  <si>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</si>
  <si>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</si>
  <si>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</si>
  <si>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</si>
  <si>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</si>
  <si>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</si>
  <si>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</si>
  <si>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</si>
  <si>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</si>
  <si>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</si>
  <si>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</si>
  <si>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</si>
  <si>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</si>
  <si>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</si>
  <si>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</si>
  <si>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</si>
  <si>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налога на имущество организаций и земельного налога</t>
  </si>
  <si>
    <t>571 0104 2000045020 851</t>
  </si>
  <si>
    <t>Уплата иных платежей</t>
  </si>
  <si>
    <t>571 0104 2000045020 853</t>
  </si>
  <si>
    <t>Резервные средства</t>
  </si>
  <si>
    <t>571 0111 2000045030 870</t>
  </si>
  <si>
    <t>571 0113 2000045340 244</t>
  </si>
  <si>
    <t>571 0113 2000045340 247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</si>
  <si>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</si>
  <si>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571 0203 2000051180 119</t>
  </si>
  <si>
    <t>571 0203 2000051180 121</t>
  </si>
  <si>
    <t>571 0203 2000051180 129</t>
  </si>
  <si>
    <t>571 0203 2000051180 244</t>
  </si>
  <si>
    <t>571 0309 0110145040 244</t>
  </si>
  <si>
    <t>571 0310 0110145040 244</t>
  </si>
  <si>
    <t>571 0310 0110145050 244</t>
  </si>
  <si>
    <t>Закупка товаров, работ,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</si>
  <si>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</si>
  <si>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</si>
  <si>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</si>
  <si>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</si>
  <si>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571 0409 0210142440 244</t>
  </si>
  <si>
    <t>571 0409 0210145060 243</t>
  </si>
  <si>
    <t>571 0409 0210145060 244</t>
  </si>
  <si>
    <t>571 0409 0210145620 243</t>
  </si>
  <si>
    <t>571 0409 0210145620 244</t>
  </si>
  <si>
    <t>571 0409 0210172440 243</t>
  </si>
  <si>
    <t>571 0409 0210172440 244</t>
  </si>
  <si>
    <t>571 0409 0210175620 243</t>
  </si>
  <si>
    <t>571 0409 0210177350 243</t>
  </si>
  <si>
    <t>Иные межбюджетные трансферты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</si>
  <si>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</si>
  <si>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</si>
  <si>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571 0412 0810145170 811</t>
  </si>
  <si>
    <t>571 0412 1010142880 811</t>
  </si>
  <si>
    <t>571 0412 1010172880 811</t>
  </si>
  <si>
    <t>571 0412 2000045320 244</t>
  </si>
  <si>
    <t>571 0501 0710145160 244</t>
  </si>
  <si>
    <t>571 0501 0710145160 853</t>
  </si>
  <si>
    <t>571 0501 2000044280 244</t>
  </si>
  <si>
    <t>571 0501 2000044280 853</t>
  </si>
  <si>
    <t>571 0503 0310145070 244</t>
  </si>
  <si>
    <t>571 0503 0310145070 247</t>
  </si>
  <si>
    <t>571 0503 0310145080 244</t>
  </si>
  <si>
    <t>571 0503 0310145090 244</t>
  </si>
  <si>
    <t>571 0503 0310170410 243</t>
  </si>
  <si>
    <t>571 0503 0310170410 244</t>
  </si>
  <si>
    <t>571 0503 03101L5760 244</t>
  </si>
  <si>
    <t>571 0503 2000045180 540</t>
  </si>
  <si>
    <t>Фонд оплаты труда учреждений</t>
  </si>
  <si>
    <t>571 0505 0310145190 111</t>
  </si>
  <si>
    <t>571 0505 0310145190 119</t>
  </si>
  <si>
    <t>571 0505 0310145190 244</t>
  </si>
  <si>
    <t>571 0505 0310145190 247</t>
  </si>
  <si>
    <t>571 0505 0310145190 851</t>
  </si>
  <si>
    <t>571 0505 0310145190 853</t>
  </si>
  <si>
    <t>571 0707 2000040650 540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</si>
  <si>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</si>
  <si>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</si>
  <si>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</si>
  <si>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</si>
  <si>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</si>
  <si>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</si>
  <si>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571 1003 2000045030 853</t>
  </si>
  <si>
    <t>571 1101 2000045310 540</t>
  </si>
  <si>
    <t>571 1403 2000045270 540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</si>
  <si>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</si>
  <si>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</si>
  <si>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</si>
  <si>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</si>
  <si>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</si>
  <si>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</si>
  <si>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</si>
  <si>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</si>
  <si>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</si>
  <si>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</si>
  <si>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</si>
  <si>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</si>
  <si>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</si>
  <si>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</si>
  <si>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</si>
  <si>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</si>
  <si>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</si>
  <si>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</si>
  <si>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</si>
  <si>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</si>
  <si>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</si>
  <si>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</si>
  <si>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</si>
  <si>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</si>
  <si>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</si>
  <si>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</si>
  <si>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</si>
  <si>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</si>
  <si>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</si>
  <si>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16 января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</si>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</sst>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44927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33936655.56</f>
        <v>33936655.56</v>
      </c>
      <c r="N12" s="21"/>
      <c r="O12" s="21"/>
      <c r="P12" s="21">
        <f>32592401.07</f>
        <v>32592401.07</v>
      </c>
      <c r="Q12" s="21"/>
      <c r="R12" s="21"/>
      <c r="S12" s="21"/>
      <c r="T12" s="22">
        <f>1344254.49</f>
        <v>1344254.49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1014000</f>
        <v>1014000</v>
      </c>
      <c r="N13" s="25"/>
      <c r="O13" s="25"/>
      <c r="P13" s="25">
        <f>1204735.65</f>
        <v>1204735.65</v>
      </c>
      <c r="Q13" s="25"/>
      <c r="R13" s="25"/>
      <c r="S13" s="25"/>
      <c r="T13" s="26" t="s">
        <v>39</v>
      </c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5000</f>
        <v>5000</v>
      </c>
      <c r="N14" s="25"/>
      <c r="O14" s="25"/>
      <c r="P14" s="25">
        <f>7005.01</f>
        <v>7005.01</v>
      </c>
      <c r="Q14" s="25"/>
      <c r="R14" s="25"/>
      <c r="S14" s="25"/>
      <c r="T14" s="26" t="s">
        <v>39</v>
      </c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1350000</f>
        <v>1350000</v>
      </c>
      <c r="N15" s="25"/>
      <c r="O15" s="25"/>
      <c r="P15" s="25">
        <f>1431872.02</f>
        <v>1431872.02</v>
      </c>
      <c r="Q15" s="25"/>
      <c r="R15" s="25"/>
      <c r="S15" s="25"/>
      <c r="T15" s="26" t="s">
        <v>39</v>
      </c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-127000</f>
        <v>-127000</v>
      </c>
      <c r="N16" s="25"/>
      <c r="O16" s="25"/>
      <c r="P16" s="25">
        <f>-148786.65</f>
        <v>-148786.65</v>
      </c>
      <c r="Q16" s="25"/>
      <c r="R16" s="25"/>
      <c r="S16" s="25"/>
      <c r="T16" s="26" t="s">
        <v>39</v>
      </c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186000</f>
        <v>186000</v>
      </c>
      <c r="N17" s="25"/>
      <c r="O17" s="25"/>
      <c r="P17" s="25">
        <f>177248.27</f>
        <v>177248.27</v>
      </c>
      <c r="Q17" s="25"/>
      <c r="R17" s="25"/>
      <c r="S17" s="25"/>
      <c r="T17" s="27">
        <f>8751.73</f>
        <v>8751.73</v>
      </c>
      <c r="U17" s="2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8" t="s">
        <v>39</v>
      </c>
      <c r="N18" s="28"/>
      <c r="O18" s="28"/>
      <c r="P18" s="25">
        <f>0.83</f>
        <v>0.83</v>
      </c>
      <c r="Q18" s="25"/>
      <c r="R18" s="25"/>
      <c r="S18" s="25"/>
      <c r="T18" s="26" t="s">
        <v>39</v>
      </c>
      <c r="U18" s="26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8" t="s">
        <v>39</v>
      </c>
      <c r="N19" s="28"/>
      <c r="O19" s="28"/>
      <c r="P19" s="25">
        <f>36677.82</f>
        <v>36677.82</v>
      </c>
      <c r="Q19" s="25"/>
      <c r="R19" s="25"/>
      <c r="S19" s="25"/>
      <c r="T19" s="26" t="s">
        <v>39</v>
      </c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4000</f>
        <v>4000</v>
      </c>
      <c r="N20" s="25"/>
      <c r="O20" s="25"/>
      <c r="P20" s="25">
        <f>2870.95</f>
        <v>2870.95</v>
      </c>
      <c r="Q20" s="25"/>
      <c r="R20" s="25"/>
      <c r="S20" s="25"/>
      <c r="T20" s="27">
        <f>1129.05</f>
        <v>1129.05</v>
      </c>
      <c r="U20" s="27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968000</f>
        <v>968000</v>
      </c>
      <c r="N21" s="25"/>
      <c r="O21" s="25"/>
      <c r="P21" s="25">
        <f>1664589.6</f>
        <v>1664589.6</v>
      </c>
      <c r="Q21" s="25"/>
      <c r="R21" s="25"/>
      <c r="S21" s="25"/>
      <c r="T21" s="26" t="s">
        <v>39</v>
      </c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2824000</f>
        <v>2824000</v>
      </c>
      <c r="N22" s="25"/>
      <c r="O22" s="25"/>
      <c r="P22" s="25">
        <f>2622481.31</f>
        <v>2622481.31</v>
      </c>
      <c r="Q22" s="25"/>
      <c r="R22" s="25"/>
      <c r="S22" s="25"/>
      <c r="T22" s="27">
        <f>201518.69</f>
        <v>201518.69</v>
      </c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6253000</f>
        <v>6253000</v>
      </c>
      <c r="N23" s="25"/>
      <c r="O23" s="25"/>
      <c r="P23" s="25">
        <f>4296934.53</f>
        <v>4296934.53</v>
      </c>
      <c r="Q23" s="25"/>
      <c r="R23" s="25"/>
      <c r="S23" s="25"/>
      <c r="T23" s="27">
        <f>1956065.47</f>
        <v>1956065.47</v>
      </c>
      <c r="U23" s="27"/>
    </row>
    <row r="24" spans="1:21" s="1" customFormat="1" ht="33.7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27000</f>
        <v>27000</v>
      </c>
      <c r="N24" s="25"/>
      <c r="O24" s="25"/>
      <c r="P24" s="25">
        <f>29820</f>
        <v>29820</v>
      </c>
      <c r="Q24" s="25"/>
      <c r="R24" s="25"/>
      <c r="S24" s="25"/>
      <c r="T24" s="26" t="s">
        <v>39</v>
      </c>
      <c r="U24" s="26"/>
    </row>
    <row r="25" spans="1:21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180000</f>
        <v>180000</v>
      </c>
      <c r="N25" s="25"/>
      <c r="O25" s="25"/>
      <c r="P25" s="25">
        <f>186100.53</f>
        <v>186100.53</v>
      </c>
      <c r="Q25" s="25"/>
      <c r="R25" s="25"/>
      <c r="S25" s="25"/>
      <c r="T25" s="26" t="s">
        <v>39</v>
      </c>
      <c r="U25" s="26"/>
    </row>
    <row r="26" spans="1:21" s="1" customFormat="1" ht="54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52000</f>
        <v>52000</v>
      </c>
      <c r="N26" s="25"/>
      <c r="O26" s="25"/>
      <c r="P26" s="25">
        <f>26154</f>
        <v>26154</v>
      </c>
      <c r="Q26" s="25"/>
      <c r="R26" s="25"/>
      <c r="S26" s="25"/>
      <c r="T26" s="27">
        <f>25846</f>
        <v>25846</v>
      </c>
      <c r="U26" s="27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45000</f>
        <v>45000</v>
      </c>
      <c r="N27" s="25"/>
      <c r="O27" s="25"/>
      <c r="P27" s="25">
        <f>39686.75</f>
        <v>39686.75</v>
      </c>
      <c r="Q27" s="25"/>
      <c r="R27" s="25"/>
      <c r="S27" s="25"/>
      <c r="T27" s="27">
        <f>5313.25</f>
        <v>5313.25</v>
      </c>
      <c r="U27" s="27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8" t="s">
        <v>39</v>
      </c>
      <c r="N28" s="28"/>
      <c r="O28" s="28"/>
      <c r="P28" s="25">
        <f>0</f>
        <v>0</v>
      </c>
      <c r="Q28" s="25"/>
      <c r="R28" s="25"/>
      <c r="S28" s="25"/>
      <c r="T28" s="26" t="s">
        <v>39</v>
      </c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20000</f>
        <v>20000</v>
      </c>
      <c r="N29" s="25"/>
      <c r="O29" s="25"/>
      <c r="P29" s="28" t="s">
        <v>39</v>
      </c>
      <c r="Q29" s="28"/>
      <c r="R29" s="28"/>
      <c r="S29" s="28"/>
      <c r="T29" s="27">
        <f>20000</f>
        <v>20000</v>
      </c>
      <c r="U29" s="27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4883000</f>
        <v>4883000</v>
      </c>
      <c r="N30" s="25"/>
      <c r="O30" s="25"/>
      <c r="P30" s="25">
        <f>4883000</f>
        <v>4883000</v>
      </c>
      <c r="Q30" s="25"/>
      <c r="R30" s="25"/>
      <c r="S30" s="25"/>
      <c r="T30" s="27">
        <f>0</f>
        <v>0</v>
      </c>
      <c r="U30" s="27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35000</f>
        <v>35000</v>
      </c>
      <c r="N31" s="25"/>
      <c r="O31" s="25"/>
      <c r="P31" s="25">
        <f>35000</f>
        <v>35000</v>
      </c>
      <c r="Q31" s="25"/>
      <c r="R31" s="25"/>
      <c r="S31" s="25"/>
      <c r="T31" s="27">
        <f>0</f>
        <v>0</v>
      </c>
      <c r="U31" s="27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241600</f>
        <v>241600</v>
      </c>
      <c r="N32" s="25"/>
      <c r="O32" s="25"/>
      <c r="P32" s="25">
        <f>190600</f>
        <v>190600</v>
      </c>
      <c r="Q32" s="25"/>
      <c r="R32" s="25"/>
      <c r="S32" s="25"/>
      <c r="T32" s="27">
        <f>51000</f>
        <v>51000</v>
      </c>
      <c r="U32" s="27"/>
    </row>
    <row r="33" spans="1:21" s="1" customFormat="1" ht="4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6792538</f>
        <v>6792538</v>
      </c>
      <c r="N33" s="25"/>
      <c r="O33" s="25"/>
      <c r="P33" s="25">
        <f>6792538</f>
        <v>6792538</v>
      </c>
      <c r="Q33" s="25"/>
      <c r="R33" s="25"/>
      <c r="S33" s="25"/>
      <c r="T33" s="27">
        <f>0</f>
        <v>0</v>
      </c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0</f>
        <v>0</v>
      </c>
      <c r="N34" s="25"/>
      <c r="O34" s="25"/>
      <c r="P34" s="28" t="s">
        <v>39</v>
      </c>
      <c r="Q34" s="28"/>
      <c r="R34" s="28"/>
      <c r="S34" s="28"/>
      <c r="T34" s="26" t="s">
        <v>39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711830.34</f>
        <v>711830.34</v>
      </c>
      <c r="N35" s="25"/>
      <c r="O35" s="25"/>
      <c r="P35" s="25">
        <f>711830.33</f>
        <v>711830.33</v>
      </c>
      <c r="Q35" s="25"/>
      <c r="R35" s="25"/>
      <c r="S35" s="25"/>
      <c r="T35" s="27">
        <f>0.01</f>
        <v>0.01</v>
      </c>
      <c r="U35" s="27"/>
    </row>
    <row r="36" spans="1:21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74902</f>
        <v>74902</v>
      </c>
      <c r="N36" s="25"/>
      <c r="O36" s="25"/>
      <c r="P36" s="25">
        <f>74902</f>
        <v>74902</v>
      </c>
      <c r="Q36" s="25"/>
      <c r="R36" s="25"/>
      <c r="S36" s="25"/>
      <c r="T36" s="27">
        <f>0</f>
        <v>0</v>
      </c>
      <c r="U36" s="27"/>
    </row>
    <row r="37" spans="1:21" s="1" customFormat="1" ht="33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270298</f>
        <v>270298</v>
      </c>
      <c r="N37" s="25"/>
      <c r="O37" s="25"/>
      <c r="P37" s="25">
        <f>257217</f>
        <v>257217</v>
      </c>
      <c r="Q37" s="25"/>
      <c r="R37" s="25"/>
      <c r="S37" s="25"/>
      <c r="T37" s="27">
        <f>13081</f>
        <v>13081</v>
      </c>
      <c r="U37" s="27"/>
    </row>
    <row r="38" spans="1:21" s="1" customFormat="1" ht="4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5">
        <f>4995509.27</f>
        <v>4995509.27</v>
      </c>
      <c r="N38" s="25"/>
      <c r="O38" s="25"/>
      <c r="P38" s="25">
        <f>4995409.26</f>
        <v>4995409.26</v>
      </c>
      <c r="Q38" s="25"/>
      <c r="R38" s="25"/>
      <c r="S38" s="25"/>
      <c r="T38" s="27">
        <f>100.01</f>
        <v>100.01</v>
      </c>
      <c r="U38" s="27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91</v>
      </c>
      <c r="L39" s="24"/>
      <c r="M39" s="25">
        <f>3013130</f>
        <v>3013130</v>
      </c>
      <c r="N39" s="25"/>
      <c r="O39" s="25"/>
      <c r="P39" s="25">
        <f>3013130</f>
        <v>3013130</v>
      </c>
      <c r="Q39" s="25"/>
      <c r="R39" s="25"/>
      <c r="S39" s="25"/>
      <c r="T39" s="27">
        <f>0</f>
        <v>0</v>
      </c>
      <c r="U39" s="27"/>
    </row>
    <row r="40" spans="1:21" s="1" customFormat="1" ht="33.7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93</v>
      </c>
      <c r="L40" s="24"/>
      <c r="M40" s="25">
        <f>74847.95</f>
        <v>74847.95</v>
      </c>
      <c r="N40" s="25"/>
      <c r="O40" s="25"/>
      <c r="P40" s="25">
        <f>24800</f>
        <v>24800</v>
      </c>
      <c r="Q40" s="25"/>
      <c r="R40" s="25"/>
      <c r="S40" s="25"/>
      <c r="T40" s="27">
        <f>50047.95</f>
        <v>50047.95</v>
      </c>
      <c r="U40" s="27"/>
    </row>
    <row r="41" spans="1:21" s="1" customFormat="1" ht="13.5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95</v>
      </c>
      <c r="L41" s="24"/>
      <c r="M41" s="25">
        <f>42000</f>
        <v>42000</v>
      </c>
      <c r="N41" s="25"/>
      <c r="O41" s="25"/>
      <c r="P41" s="25">
        <f>35583.86</f>
        <v>35583.86</v>
      </c>
      <c r="Q41" s="25"/>
      <c r="R41" s="25"/>
      <c r="S41" s="25"/>
      <c r="T41" s="27">
        <f>6416.14</f>
        <v>6416.14</v>
      </c>
      <c r="U41" s="27"/>
    </row>
    <row r="42" spans="1:21" s="1" customFormat="1" ht="33.75" customHeight="1">
      <c r="A42" s="23" t="s">
        <v>96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97</v>
      </c>
      <c r="L42" s="24"/>
      <c r="M42" s="25">
        <f>1000</f>
        <v>1000</v>
      </c>
      <c r="N42" s="25"/>
      <c r="O42" s="25"/>
      <c r="P42" s="25">
        <f>1000</f>
        <v>1000</v>
      </c>
      <c r="Q42" s="25"/>
      <c r="R42" s="25"/>
      <c r="S42" s="25"/>
      <c r="T42" s="27">
        <f>0</f>
        <v>0</v>
      </c>
      <c r="U42" s="27"/>
    </row>
    <row r="43" spans="1:21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1" customFormat="1" ht="13.5" customHeight="1">
      <c r="A44" s="12" t="s">
        <v>98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 t="s">
        <v>23</v>
      </c>
      <c r="J45" s="13"/>
      <c r="K45" s="13" t="s">
        <v>99</v>
      </c>
      <c r="L45" s="13"/>
      <c r="M45" s="14" t="s">
        <v>25</v>
      </c>
      <c r="N45" s="14"/>
      <c r="O45" s="14"/>
      <c r="P45" s="14" t="s">
        <v>26</v>
      </c>
      <c r="Q45" s="14"/>
      <c r="R45" s="14"/>
      <c r="S45" s="14"/>
      <c r="T45" s="15" t="s">
        <v>27</v>
      </c>
      <c r="U45" s="15"/>
    </row>
    <row r="46" spans="1:21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 t="s">
        <v>29</v>
      </c>
      <c r="J46" s="16"/>
      <c r="K46" s="16" t="s">
        <v>30</v>
      </c>
      <c r="L46" s="16"/>
      <c r="M46" s="17" t="s">
        <v>31</v>
      </c>
      <c r="N46" s="17"/>
      <c r="O46" s="17"/>
      <c r="P46" s="17" t="s">
        <v>32</v>
      </c>
      <c r="Q46" s="17"/>
      <c r="R46" s="17"/>
      <c r="S46" s="17"/>
      <c r="T46" s="18" t="s">
        <v>33</v>
      </c>
      <c r="U46" s="18"/>
    </row>
    <row r="47" spans="1:21" s="1" customFormat="1" ht="13.5" customHeight="1">
      <c r="A47" s="19" t="s">
        <v>100</v>
      </c>
      <c r="B47" s="19"/>
      <c r="C47" s="19"/>
      <c r="D47" s="19"/>
      <c r="E47" s="19"/>
      <c r="F47" s="19"/>
      <c r="G47" s="19"/>
      <c r="H47" s="19"/>
      <c r="I47" s="20" t="s">
        <v>101</v>
      </c>
      <c r="J47" s="20"/>
      <c r="K47" s="20" t="s">
        <v>36</v>
      </c>
      <c r="L47" s="20"/>
      <c r="M47" s="21">
        <f>34261658.09</f>
        <v>34261658.09</v>
      </c>
      <c r="N47" s="21"/>
      <c r="O47" s="21"/>
      <c r="P47" s="21">
        <f>32284086.26</f>
        <v>32284086.26</v>
      </c>
      <c r="Q47" s="21"/>
      <c r="R47" s="21"/>
      <c r="S47" s="21"/>
      <c r="T47" s="22">
        <f>1977571.83</f>
        <v>1977571.83</v>
      </c>
      <c r="U47" s="22"/>
    </row>
    <row r="48" spans="1:21" s="1" customFormat="1" ht="13.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101</v>
      </c>
      <c r="J48" s="31"/>
      <c r="K48" s="31" t="s">
        <v>103</v>
      </c>
      <c r="L48" s="31"/>
      <c r="M48" s="32">
        <f>773023.73</f>
        <v>773023.73</v>
      </c>
      <c r="N48" s="32"/>
      <c r="O48" s="32"/>
      <c r="P48" s="32">
        <f>760145.83</f>
        <v>760145.83</v>
      </c>
      <c r="Q48" s="32"/>
      <c r="R48" s="32"/>
      <c r="S48" s="32"/>
      <c r="T48" s="33">
        <f>12877.9</f>
        <v>12877.9</v>
      </c>
      <c r="U48" s="33"/>
    </row>
    <row r="49" spans="1:21" s="1" customFormat="1" ht="33.75" customHeight="1">
      <c r="A49" s="30" t="s">
        <v>104</v>
      </c>
      <c r="B49" s="30"/>
      <c r="C49" s="30"/>
      <c r="D49" s="30"/>
      <c r="E49" s="30"/>
      <c r="F49" s="30"/>
      <c r="G49" s="30"/>
      <c r="H49" s="30"/>
      <c r="I49" s="31" t="s">
        <v>101</v>
      </c>
      <c r="J49" s="31"/>
      <c r="K49" s="31" t="s">
        <v>105</v>
      </c>
      <c r="L49" s="31"/>
      <c r="M49" s="32">
        <f>80000</f>
        <v>80000</v>
      </c>
      <c r="N49" s="32"/>
      <c r="O49" s="32"/>
      <c r="P49" s="32">
        <f>51000</f>
        <v>51000</v>
      </c>
      <c r="Q49" s="32"/>
      <c r="R49" s="32"/>
      <c r="S49" s="32"/>
      <c r="T49" s="33">
        <f>29000</f>
        <v>29000</v>
      </c>
      <c r="U49" s="33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1" t="s">
        <v>101</v>
      </c>
      <c r="J50" s="31"/>
      <c r="K50" s="31" t="s">
        <v>106</v>
      </c>
      <c r="L50" s="31"/>
      <c r="M50" s="32">
        <f>71000</f>
        <v>71000</v>
      </c>
      <c r="N50" s="32"/>
      <c r="O50" s="32"/>
      <c r="P50" s="32">
        <f>71000</f>
        <v>71000</v>
      </c>
      <c r="Q50" s="32"/>
      <c r="R50" s="32"/>
      <c r="S50" s="32"/>
      <c r="T50" s="33">
        <f>0</f>
        <v>0</v>
      </c>
      <c r="U50" s="33"/>
    </row>
    <row r="51" spans="1:21" s="1" customFormat="1" ht="33.75" customHeight="1">
      <c r="A51" s="30" t="s">
        <v>104</v>
      </c>
      <c r="B51" s="30"/>
      <c r="C51" s="30"/>
      <c r="D51" s="30"/>
      <c r="E51" s="30"/>
      <c r="F51" s="30"/>
      <c r="G51" s="30"/>
      <c r="H51" s="30"/>
      <c r="I51" s="31" t="s">
        <v>101</v>
      </c>
      <c r="J51" s="31"/>
      <c r="K51" s="31" t="s">
        <v>107</v>
      </c>
      <c r="L51" s="31"/>
      <c r="M51" s="32">
        <f>21800</f>
        <v>21800</v>
      </c>
      <c r="N51" s="32"/>
      <c r="O51" s="32"/>
      <c r="P51" s="32">
        <f>21800</f>
        <v>21800</v>
      </c>
      <c r="Q51" s="32"/>
      <c r="R51" s="32"/>
      <c r="S51" s="32"/>
      <c r="T51" s="33">
        <f>0</f>
        <v>0</v>
      </c>
      <c r="U51" s="33"/>
    </row>
    <row r="52" spans="1:21" s="1" customFormat="1" ht="13.5" customHeight="1">
      <c r="A52" s="30" t="s">
        <v>102</v>
      </c>
      <c r="B52" s="30"/>
      <c r="C52" s="30"/>
      <c r="D52" s="30"/>
      <c r="E52" s="30"/>
      <c r="F52" s="30"/>
      <c r="G52" s="30"/>
      <c r="H52" s="30"/>
      <c r="I52" s="31" t="s">
        <v>101</v>
      </c>
      <c r="J52" s="31"/>
      <c r="K52" s="31" t="s">
        <v>108</v>
      </c>
      <c r="L52" s="31"/>
      <c r="M52" s="32">
        <f>2528206</f>
        <v>2528206</v>
      </c>
      <c r="N52" s="32"/>
      <c r="O52" s="32"/>
      <c r="P52" s="32">
        <f>2620362.39</f>
        <v>2620362.39</v>
      </c>
      <c r="Q52" s="32"/>
      <c r="R52" s="32"/>
      <c r="S52" s="32"/>
      <c r="T52" s="34" t="s">
        <v>39</v>
      </c>
      <c r="U52" s="34"/>
    </row>
    <row r="53" spans="1:21" s="1" customFormat="1" ht="33.75" customHeight="1">
      <c r="A53" s="30" t="s">
        <v>104</v>
      </c>
      <c r="B53" s="30"/>
      <c r="C53" s="30"/>
      <c r="D53" s="30"/>
      <c r="E53" s="30"/>
      <c r="F53" s="30"/>
      <c r="G53" s="30"/>
      <c r="H53" s="30"/>
      <c r="I53" s="31" t="s">
        <v>101</v>
      </c>
      <c r="J53" s="31"/>
      <c r="K53" s="31" t="s">
        <v>109</v>
      </c>
      <c r="L53" s="31"/>
      <c r="M53" s="32">
        <f>771000</f>
        <v>771000</v>
      </c>
      <c r="N53" s="32"/>
      <c r="O53" s="32"/>
      <c r="P53" s="32">
        <f>325513.18</f>
        <v>325513.18</v>
      </c>
      <c r="Q53" s="32"/>
      <c r="R53" s="32"/>
      <c r="S53" s="32"/>
      <c r="T53" s="33">
        <f>445486.82</f>
        <v>445486.82</v>
      </c>
      <c r="U53" s="33"/>
    </row>
    <row r="54" spans="1:21" s="1" customFormat="1" ht="13.5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1" t="s">
        <v>101</v>
      </c>
      <c r="J54" s="31"/>
      <c r="K54" s="31" t="s">
        <v>111</v>
      </c>
      <c r="L54" s="31"/>
      <c r="M54" s="32">
        <f>781100.95</f>
        <v>781100.95</v>
      </c>
      <c r="N54" s="32"/>
      <c r="O54" s="32"/>
      <c r="P54" s="32">
        <f>625557.06</f>
        <v>625557.06</v>
      </c>
      <c r="Q54" s="32"/>
      <c r="R54" s="32"/>
      <c r="S54" s="32"/>
      <c r="T54" s="33">
        <f>155543.89</f>
        <v>155543.89</v>
      </c>
      <c r="U54" s="33"/>
    </row>
    <row r="55" spans="1:21" s="1" customFormat="1" ht="13.5" customHeight="1">
      <c r="A55" s="30" t="s">
        <v>112</v>
      </c>
      <c r="B55" s="30"/>
      <c r="C55" s="30"/>
      <c r="D55" s="30"/>
      <c r="E55" s="30"/>
      <c r="F55" s="30"/>
      <c r="G55" s="30"/>
      <c r="H55" s="30"/>
      <c r="I55" s="31" t="s">
        <v>101</v>
      </c>
      <c r="J55" s="31"/>
      <c r="K55" s="31" t="s">
        <v>113</v>
      </c>
      <c r="L55" s="31"/>
      <c r="M55" s="32">
        <f>309809.29</f>
        <v>309809.29</v>
      </c>
      <c r="N55" s="32"/>
      <c r="O55" s="32"/>
      <c r="P55" s="32">
        <f>282294.73</f>
        <v>282294.73</v>
      </c>
      <c r="Q55" s="32"/>
      <c r="R55" s="32"/>
      <c r="S55" s="32"/>
      <c r="T55" s="33">
        <f>27514.56</f>
        <v>27514.56</v>
      </c>
      <c r="U55" s="33"/>
    </row>
    <row r="56" spans="1:21" s="1" customFormat="1" ht="24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1" t="s">
        <v>101</v>
      </c>
      <c r="J56" s="31"/>
      <c r="K56" s="31" t="s">
        <v>115</v>
      </c>
      <c r="L56" s="31"/>
      <c r="M56" s="32">
        <f>1989</f>
        <v>1989</v>
      </c>
      <c r="N56" s="32"/>
      <c r="O56" s="32"/>
      <c r="P56" s="35" t="s">
        <v>39</v>
      </c>
      <c r="Q56" s="35"/>
      <c r="R56" s="35"/>
      <c r="S56" s="35"/>
      <c r="T56" s="33">
        <f>1989</f>
        <v>1989</v>
      </c>
      <c r="U56" s="33"/>
    </row>
    <row r="57" spans="1:21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1" t="s">
        <v>101</v>
      </c>
      <c r="J57" s="31"/>
      <c r="K57" s="31" t="s">
        <v>117</v>
      </c>
      <c r="L57" s="31"/>
      <c r="M57" s="32">
        <f>7000</f>
        <v>7000</v>
      </c>
      <c r="N57" s="32"/>
      <c r="O57" s="32"/>
      <c r="P57" s="35" t="s">
        <v>39</v>
      </c>
      <c r="Q57" s="35"/>
      <c r="R57" s="35"/>
      <c r="S57" s="35"/>
      <c r="T57" s="33">
        <f>7000</f>
        <v>7000</v>
      </c>
      <c r="U57" s="33"/>
    </row>
    <row r="58" spans="1:21" s="1" customFormat="1" ht="13.5" customHeight="1">
      <c r="A58" s="30" t="s">
        <v>118</v>
      </c>
      <c r="B58" s="30"/>
      <c r="C58" s="30"/>
      <c r="D58" s="30"/>
      <c r="E58" s="30"/>
      <c r="F58" s="30"/>
      <c r="G58" s="30"/>
      <c r="H58" s="30"/>
      <c r="I58" s="31" t="s">
        <v>101</v>
      </c>
      <c r="J58" s="31"/>
      <c r="K58" s="31" t="s">
        <v>119</v>
      </c>
      <c r="L58" s="31"/>
      <c r="M58" s="32">
        <f>35100.76</f>
        <v>35100.76</v>
      </c>
      <c r="N58" s="32"/>
      <c r="O58" s="32"/>
      <c r="P58" s="32">
        <f>26643.28</f>
        <v>26643.28</v>
      </c>
      <c r="Q58" s="32"/>
      <c r="R58" s="32"/>
      <c r="S58" s="32"/>
      <c r="T58" s="33">
        <f>8457.48</f>
        <v>8457.48</v>
      </c>
      <c r="U58" s="33"/>
    </row>
    <row r="59" spans="1:21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1" t="s">
        <v>101</v>
      </c>
      <c r="J59" s="31"/>
      <c r="K59" s="31" t="s">
        <v>121</v>
      </c>
      <c r="L59" s="31"/>
      <c r="M59" s="32">
        <f>59091.85</f>
        <v>59091.85</v>
      </c>
      <c r="N59" s="32"/>
      <c r="O59" s="32"/>
      <c r="P59" s="35" t="s">
        <v>39</v>
      </c>
      <c r="Q59" s="35"/>
      <c r="R59" s="35"/>
      <c r="S59" s="35"/>
      <c r="T59" s="33">
        <f>59091.85</f>
        <v>59091.85</v>
      </c>
      <c r="U59" s="33"/>
    </row>
    <row r="60" spans="1:21" s="1" customFormat="1" ht="13.5" customHeight="1">
      <c r="A60" s="30" t="s">
        <v>110</v>
      </c>
      <c r="B60" s="30"/>
      <c r="C60" s="30"/>
      <c r="D60" s="30"/>
      <c r="E60" s="30"/>
      <c r="F60" s="30"/>
      <c r="G60" s="30"/>
      <c r="H60" s="30"/>
      <c r="I60" s="31" t="s">
        <v>101</v>
      </c>
      <c r="J60" s="31"/>
      <c r="K60" s="31" t="s">
        <v>122</v>
      </c>
      <c r="L60" s="31"/>
      <c r="M60" s="32">
        <f>512914.83</f>
        <v>512914.83</v>
      </c>
      <c r="N60" s="32"/>
      <c r="O60" s="32"/>
      <c r="P60" s="32">
        <f>166321.52</f>
        <v>166321.52</v>
      </c>
      <c r="Q60" s="32"/>
      <c r="R60" s="32"/>
      <c r="S60" s="32"/>
      <c r="T60" s="33">
        <f>346593.31</f>
        <v>346593.31</v>
      </c>
      <c r="U60" s="33"/>
    </row>
    <row r="61" spans="1:21" s="1" customFormat="1" ht="13.5" customHeight="1">
      <c r="A61" s="30" t="s">
        <v>112</v>
      </c>
      <c r="B61" s="30"/>
      <c r="C61" s="30"/>
      <c r="D61" s="30"/>
      <c r="E61" s="30"/>
      <c r="F61" s="30"/>
      <c r="G61" s="30"/>
      <c r="H61" s="30"/>
      <c r="I61" s="31" t="s">
        <v>101</v>
      </c>
      <c r="J61" s="31"/>
      <c r="K61" s="31" t="s">
        <v>123</v>
      </c>
      <c r="L61" s="31"/>
      <c r="M61" s="32">
        <f>35568.8</f>
        <v>35568.8</v>
      </c>
      <c r="N61" s="32"/>
      <c r="O61" s="32"/>
      <c r="P61" s="32">
        <f>29168.94</f>
        <v>29168.94</v>
      </c>
      <c r="Q61" s="32"/>
      <c r="R61" s="32"/>
      <c r="S61" s="32"/>
      <c r="T61" s="33">
        <f>6399.86</f>
        <v>6399.86</v>
      </c>
      <c r="U61" s="33"/>
    </row>
    <row r="62" spans="1:21" s="1" customFormat="1" ht="24" customHeight="1">
      <c r="A62" s="30" t="s">
        <v>124</v>
      </c>
      <c r="B62" s="30"/>
      <c r="C62" s="30"/>
      <c r="D62" s="30"/>
      <c r="E62" s="30"/>
      <c r="F62" s="30"/>
      <c r="G62" s="30"/>
      <c r="H62" s="30"/>
      <c r="I62" s="31" t="s">
        <v>101</v>
      </c>
      <c r="J62" s="31"/>
      <c r="K62" s="31" t="s">
        <v>125</v>
      </c>
      <c r="L62" s="31"/>
      <c r="M62" s="32">
        <f>0</f>
        <v>0</v>
      </c>
      <c r="N62" s="32"/>
      <c r="O62" s="32"/>
      <c r="P62" s="35" t="s">
        <v>39</v>
      </c>
      <c r="Q62" s="35"/>
      <c r="R62" s="35"/>
      <c r="S62" s="35"/>
      <c r="T62" s="34" t="s">
        <v>39</v>
      </c>
      <c r="U62" s="34"/>
    </row>
    <row r="63" spans="1:21" s="1" customFormat="1" ht="13.5" customHeight="1">
      <c r="A63" s="30" t="s">
        <v>102</v>
      </c>
      <c r="B63" s="30"/>
      <c r="C63" s="30"/>
      <c r="D63" s="30"/>
      <c r="E63" s="30"/>
      <c r="F63" s="30"/>
      <c r="G63" s="30"/>
      <c r="H63" s="30"/>
      <c r="I63" s="31" t="s">
        <v>101</v>
      </c>
      <c r="J63" s="31"/>
      <c r="K63" s="31" t="s">
        <v>126</v>
      </c>
      <c r="L63" s="31"/>
      <c r="M63" s="32">
        <f>192048.18</f>
        <v>192048.18</v>
      </c>
      <c r="N63" s="32"/>
      <c r="O63" s="32"/>
      <c r="P63" s="32">
        <f>192048.18</f>
        <v>192048.18</v>
      </c>
      <c r="Q63" s="32"/>
      <c r="R63" s="32"/>
      <c r="S63" s="32"/>
      <c r="T63" s="33">
        <f>0</f>
        <v>0</v>
      </c>
      <c r="U63" s="33"/>
    </row>
    <row r="64" spans="1:21" s="1" customFormat="1" ht="33.7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1" t="s">
        <v>101</v>
      </c>
      <c r="J64" s="31"/>
      <c r="K64" s="31" t="s">
        <v>127</v>
      </c>
      <c r="L64" s="31"/>
      <c r="M64" s="32">
        <f>57998.82</f>
        <v>57998.82</v>
      </c>
      <c r="N64" s="32"/>
      <c r="O64" s="32"/>
      <c r="P64" s="32">
        <f>57998.82</f>
        <v>57998.82</v>
      </c>
      <c r="Q64" s="32"/>
      <c r="R64" s="32"/>
      <c r="S64" s="32"/>
      <c r="T64" s="33">
        <f>0</f>
        <v>0</v>
      </c>
      <c r="U64" s="33"/>
    </row>
    <row r="65" spans="1:21" s="1" customFormat="1" ht="13.5" customHeight="1">
      <c r="A65" s="30" t="s">
        <v>110</v>
      </c>
      <c r="B65" s="30"/>
      <c r="C65" s="30"/>
      <c r="D65" s="30"/>
      <c r="E65" s="30"/>
      <c r="F65" s="30"/>
      <c r="G65" s="30"/>
      <c r="H65" s="30"/>
      <c r="I65" s="31" t="s">
        <v>101</v>
      </c>
      <c r="J65" s="31"/>
      <c r="K65" s="31" t="s">
        <v>128</v>
      </c>
      <c r="L65" s="31"/>
      <c r="M65" s="32">
        <f>7170</f>
        <v>7170</v>
      </c>
      <c r="N65" s="32"/>
      <c r="O65" s="32"/>
      <c r="P65" s="32">
        <f>7170</f>
        <v>7170</v>
      </c>
      <c r="Q65" s="32"/>
      <c r="R65" s="32"/>
      <c r="S65" s="32"/>
      <c r="T65" s="33">
        <f>0</f>
        <v>0</v>
      </c>
      <c r="U65" s="33"/>
    </row>
    <row r="66" spans="1:21" s="1" customFormat="1" ht="13.5" customHeight="1">
      <c r="A66" s="30" t="s">
        <v>110</v>
      </c>
      <c r="B66" s="30"/>
      <c r="C66" s="30"/>
      <c r="D66" s="30"/>
      <c r="E66" s="30"/>
      <c r="F66" s="30"/>
      <c r="G66" s="30"/>
      <c r="H66" s="30"/>
      <c r="I66" s="31" t="s">
        <v>101</v>
      </c>
      <c r="J66" s="31"/>
      <c r="K66" s="31" t="s">
        <v>129</v>
      </c>
      <c r="L66" s="31"/>
      <c r="M66" s="32">
        <f>20000</f>
        <v>20000</v>
      </c>
      <c r="N66" s="32"/>
      <c r="O66" s="32"/>
      <c r="P66" s="32">
        <f>1122</f>
        <v>1122</v>
      </c>
      <c r="Q66" s="32"/>
      <c r="R66" s="32"/>
      <c r="S66" s="32"/>
      <c r="T66" s="33">
        <f>18878</f>
        <v>18878</v>
      </c>
      <c r="U66" s="33"/>
    </row>
    <row r="67" spans="1:21" s="1" customFormat="1" ht="13.5" customHeight="1">
      <c r="A67" s="30" t="s">
        <v>110</v>
      </c>
      <c r="B67" s="30"/>
      <c r="C67" s="30"/>
      <c r="D67" s="30"/>
      <c r="E67" s="30"/>
      <c r="F67" s="30"/>
      <c r="G67" s="30"/>
      <c r="H67" s="30"/>
      <c r="I67" s="31" t="s">
        <v>101</v>
      </c>
      <c r="J67" s="31"/>
      <c r="K67" s="31" t="s">
        <v>130</v>
      </c>
      <c r="L67" s="31"/>
      <c r="M67" s="32">
        <f>18000</f>
        <v>18000</v>
      </c>
      <c r="N67" s="32"/>
      <c r="O67" s="32"/>
      <c r="P67" s="32">
        <f>18000</f>
        <v>18000</v>
      </c>
      <c r="Q67" s="32"/>
      <c r="R67" s="32"/>
      <c r="S67" s="32"/>
      <c r="T67" s="33">
        <f>0</f>
        <v>0</v>
      </c>
      <c r="U67" s="33"/>
    </row>
    <row r="68" spans="1:21" s="1" customFormat="1" ht="13.5" customHeight="1">
      <c r="A68" s="30" t="s">
        <v>110</v>
      </c>
      <c r="B68" s="30"/>
      <c r="C68" s="30"/>
      <c r="D68" s="30"/>
      <c r="E68" s="30"/>
      <c r="F68" s="30"/>
      <c r="G68" s="30"/>
      <c r="H68" s="30"/>
      <c r="I68" s="31" t="s">
        <v>101</v>
      </c>
      <c r="J68" s="31"/>
      <c r="K68" s="31" t="s">
        <v>131</v>
      </c>
      <c r="L68" s="31"/>
      <c r="M68" s="32">
        <f>309901.7</f>
        <v>309901.7</v>
      </c>
      <c r="N68" s="32"/>
      <c r="O68" s="32"/>
      <c r="P68" s="32">
        <f>257854.82</f>
        <v>257854.82</v>
      </c>
      <c r="Q68" s="32"/>
      <c r="R68" s="32"/>
      <c r="S68" s="32"/>
      <c r="T68" s="33">
        <f>52046.88</f>
        <v>52046.88</v>
      </c>
      <c r="U68" s="33"/>
    </row>
    <row r="69" spans="1:21" s="1" customFormat="1" ht="24" customHeight="1">
      <c r="A69" s="30" t="s">
        <v>132</v>
      </c>
      <c r="B69" s="30"/>
      <c r="C69" s="30"/>
      <c r="D69" s="30"/>
      <c r="E69" s="30"/>
      <c r="F69" s="30"/>
      <c r="G69" s="30"/>
      <c r="H69" s="30"/>
      <c r="I69" s="31" t="s">
        <v>101</v>
      </c>
      <c r="J69" s="31"/>
      <c r="K69" s="31" t="s">
        <v>133</v>
      </c>
      <c r="L69" s="31"/>
      <c r="M69" s="32">
        <f>33642.27</f>
        <v>33642.27</v>
      </c>
      <c r="N69" s="32"/>
      <c r="O69" s="32"/>
      <c r="P69" s="32">
        <f>33642.27</f>
        <v>33642.27</v>
      </c>
      <c r="Q69" s="32"/>
      <c r="R69" s="32"/>
      <c r="S69" s="32"/>
      <c r="T69" s="33">
        <f>0</f>
        <v>0</v>
      </c>
      <c r="U69" s="33"/>
    </row>
    <row r="70" spans="1:21" s="1" customFormat="1" ht="13.5" customHeight="1">
      <c r="A70" s="30" t="s">
        <v>110</v>
      </c>
      <c r="B70" s="30"/>
      <c r="C70" s="30"/>
      <c r="D70" s="30"/>
      <c r="E70" s="30"/>
      <c r="F70" s="30"/>
      <c r="G70" s="30"/>
      <c r="H70" s="30"/>
      <c r="I70" s="31" t="s">
        <v>101</v>
      </c>
      <c r="J70" s="31"/>
      <c r="K70" s="31" t="s">
        <v>134</v>
      </c>
      <c r="L70" s="31"/>
      <c r="M70" s="32">
        <f>118589.45</f>
        <v>118589.45</v>
      </c>
      <c r="N70" s="32"/>
      <c r="O70" s="32"/>
      <c r="P70" s="32">
        <f>118589.44</f>
        <v>118589.44</v>
      </c>
      <c r="Q70" s="32"/>
      <c r="R70" s="32"/>
      <c r="S70" s="32"/>
      <c r="T70" s="33">
        <f>0.01</f>
        <v>0.01</v>
      </c>
      <c r="U70" s="33"/>
    </row>
    <row r="71" spans="1:21" s="1" customFormat="1" ht="13.5" customHeight="1">
      <c r="A71" s="30" t="s">
        <v>110</v>
      </c>
      <c r="B71" s="30"/>
      <c r="C71" s="30"/>
      <c r="D71" s="30"/>
      <c r="E71" s="30"/>
      <c r="F71" s="30"/>
      <c r="G71" s="30"/>
      <c r="H71" s="30"/>
      <c r="I71" s="31" t="s">
        <v>101</v>
      </c>
      <c r="J71" s="31"/>
      <c r="K71" s="31" t="s">
        <v>135</v>
      </c>
      <c r="L71" s="31"/>
      <c r="M71" s="32">
        <f>1858074.79</f>
        <v>1858074.79</v>
      </c>
      <c r="N71" s="32"/>
      <c r="O71" s="32"/>
      <c r="P71" s="32">
        <f>1857974.79</f>
        <v>1857974.79</v>
      </c>
      <c r="Q71" s="32"/>
      <c r="R71" s="32"/>
      <c r="S71" s="32"/>
      <c r="T71" s="33">
        <f>100</f>
        <v>100</v>
      </c>
      <c r="U71" s="33"/>
    </row>
    <row r="72" spans="1:21" s="1" customFormat="1" ht="24" customHeight="1">
      <c r="A72" s="30" t="s">
        <v>132</v>
      </c>
      <c r="B72" s="30"/>
      <c r="C72" s="30"/>
      <c r="D72" s="30"/>
      <c r="E72" s="30"/>
      <c r="F72" s="30"/>
      <c r="G72" s="30"/>
      <c r="H72" s="30"/>
      <c r="I72" s="31" t="s">
        <v>101</v>
      </c>
      <c r="J72" s="31"/>
      <c r="K72" s="31" t="s">
        <v>136</v>
      </c>
      <c r="L72" s="31"/>
      <c r="M72" s="32">
        <f>561807.82</f>
        <v>561807.82</v>
      </c>
      <c r="N72" s="32"/>
      <c r="O72" s="32"/>
      <c r="P72" s="32">
        <f>561807.82</f>
        <v>561807.82</v>
      </c>
      <c r="Q72" s="32"/>
      <c r="R72" s="32"/>
      <c r="S72" s="32"/>
      <c r="T72" s="33">
        <f>0</f>
        <v>0</v>
      </c>
      <c r="U72" s="33"/>
    </row>
    <row r="73" spans="1:21" s="1" customFormat="1" ht="13.5" customHeight="1">
      <c r="A73" s="30" t="s">
        <v>110</v>
      </c>
      <c r="B73" s="30"/>
      <c r="C73" s="30"/>
      <c r="D73" s="30"/>
      <c r="E73" s="30"/>
      <c r="F73" s="30"/>
      <c r="G73" s="30"/>
      <c r="H73" s="30"/>
      <c r="I73" s="31" t="s">
        <v>101</v>
      </c>
      <c r="J73" s="31"/>
      <c r="K73" s="31" t="s">
        <v>137</v>
      </c>
      <c r="L73" s="31"/>
      <c r="M73" s="32">
        <f>42162.56</f>
        <v>42162.56</v>
      </c>
      <c r="N73" s="32"/>
      <c r="O73" s="32"/>
      <c r="P73" s="32">
        <f>42162.56</f>
        <v>42162.56</v>
      </c>
      <c r="Q73" s="32"/>
      <c r="R73" s="32"/>
      <c r="S73" s="32"/>
      <c r="T73" s="33">
        <f>0</f>
        <v>0</v>
      </c>
      <c r="U73" s="33"/>
    </row>
    <row r="74" spans="1:21" s="1" customFormat="1" ht="24" customHeight="1">
      <c r="A74" s="30" t="s">
        <v>132</v>
      </c>
      <c r="B74" s="30"/>
      <c r="C74" s="30"/>
      <c r="D74" s="30"/>
      <c r="E74" s="30"/>
      <c r="F74" s="30"/>
      <c r="G74" s="30"/>
      <c r="H74" s="30"/>
      <c r="I74" s="31" t="s">
        <v>101</v>
      </c>
      <c r="J74" s="31"/>
      <c r="K74" s="31" t="s">
        <v>138</v>
      </c>
      <c r="L74" s="31"/>
      <c r="M74" s="32">
        <f>110030.85</f>
        <v>110030.85</v>
      </c>
      <c r="N74" s="32"/>
      <c r="O74" s="32"/>
      <c r="P74" s="32">
        <f>103695.95</f>
        <v>103695.95</v>
      </c>
      <c r="Q74" s="32"/>
      <c r="R74" s="32"/>
      <c r="S74" s="32"/>
      <c r="T74" s="33">
        <f>6334.9</f>
        <v>6334.9</v>
      </c>
      <c r="U74" s="33"/>
    </row>
    <row r="75" spans="1:21" s="1" customFormat="1" ht="13.5" customHeight="1">
      <c r="A75" s="30" t="s">
        <v>110</v>
      </c>
      <c r="B75" s="30"/>
      <c r="C75" s="30"/>
      <c r="D75" s="30"/>
      <c r="E75" s="30"/>
      <c r="F75" s="30"/>
      <c r="G75" s="30"/>
      <c r="H75" s="30"/>
      <c r="I75" s="31" t="s">
        <v>101</v>
      </c>
      <c r="J75" s="31"/>
      <c r="K75" s="31" t="s">
        <v>139</v>
      </c>
      <c r="L75" s="31"/>
      <c r="M75" s="32">
        <f>1838919.59</f>
        <v>1838919.59</v>
      </c>
      <c r="N75" s="32"/>
      <c r="O75" s="32"/>
      <c r="P75" s="32">
        <f>1578457.93</f>
        <v>1578457.93</v>
      </c>
      <c r="Q75" s="32"/>
      <c r="R75" s="32"/>
      <c r="S75" s="32"/>
      <c r="T75" s="33">
        <f>260461.66</f>
        <v>260461.66</v>
      </c>
      <c r="U75" s="33"/>
    </row>
    <row r="76" spans="1:21" s="1" customFormat="1" ht="24" customHeight="1">
      <c r="A76" s="30" t="s">
        <v>132</v>
      </c>
      <c r="B76" s="30"/>
      <c r="C76" s="30"/>
      <c r="D76" s="30"/>
      <c r="E76" s="30"/>
      <c r="F76" s="30"/>
      <c r="G76" s="30"/>
      <c r="H76" s="30"/>
      <c r="I76" s="31" t="s">
        <v>101</v>
      </c>
      <c r="J76" s="31"/>
      <c r="K76" s="31" t="s">
        <v>140</v>
      </c>
      <c r="L76" s="31"/>
      <c r="M76" s="32">
        <f>125840.66</f>
        <v>125840.66</v>
      </c>
      <c r="N76" s="32"/>
      <c r="O76" s="32"/>
      <c r="P76" s="32">
        <f>125840.66</f>
        <v>125840.66</v>
      </c>
      <c r="Q76" s="32"/>
      <c r="R76" s="32"/>
      <c r="S76" s="32"/>
      <c r="T76" s="33">
        <f>0</f>
        <v>0</v>
      </c>
      <c r="U76" s="33"/>
    </row>
    <row r="77" spans="1:21" s="1" customFormat="1" ht="13.5" customHeight="1">
      <c r="A77" s="30" t="s">
        <v>110</v>
      </c>
      <c r="B77" s="30"/>
      <c r="C77" s="30"/>
      <c r="D77" s="30"/>
      <c r="E77" s="30"/>
      <c r="F77" s="30"/>
      <c r="G77" s="30"/>
      <c r="H77" s="30"/>
      <c r="I77" s="31" t="s">
        <v>101</v>
      </c>
      <c r="J77" s="31"/>
      <c r="K77" s="31" t="s">
        <v>141</v>
      </c>
      <c r="L77" s="31"/>
      <c r="M77" s="32">
        <f>0</f>
        <v>0</v>
      </c>
      <c r="N77" s="32"/>
      <c r="O77" s="32"/>
      <c r="P77" s="35" t="s">
        <v>39</v>
      </c>
      <c r="Q77" s="35"/>
      <c r="R77" s="35"/>
      <c r="S77" s="35"/>
      <c r="T77" s="34" t="s">
        <v>39</v>
      </c>
      <c r="U77" s="34"/>
    </row>
    <row r="78" spans="1:21" s="1" customFormat="1" ht="24" customHeight="1">
      <c r="A78" s="30" t="s">
        <v>132</v>
      </c>
      <c r="B78" s="30"/>
      <c r="C78" s="30"/>
      <c r="D78" s="30"/>
      <c r="E78" s="30"/>
      <c r="F78" s="30"/>
      <c r="G78" s="30"/>
      <c r="H78" s="30"/>
      <c r="I78" s="31" t="s">
        <v>101</v>
      </c>
      <c r="J78" s="31"/>
      <c r="K78" s="31" t="s">
        <v>142</v>
      </c>
      <c r="L78" s="31"/>
      <c r="M78" s="32">
        <f>3198241.56</f>
        <v>3198241.56</v>
      </c>
      <c r="N78" s="32"/>
      <c r="O78" s="32"/>
      <c r="P78" s="32">
        <f>3198241.56</f>
        <v>3198241.56</v>
      </c>
      <c r="Q78" s="32"/>
      <c r="R78" s="32"/>
      <c r="S78" s="32"/>
      <c r="T78" s="33">
        <f>0</f>
        <v>0</v>
      </c>
      <c r="U78" s="33"/>
    </row>
    <row r="79" spans="1:21" s="1" customFormat="1" ht="13.5" customHeight="1">
      <c r="A79" s="30" t="s">
        <v>110</v>
      </c>
      <c r="B79" s="30"/>
      <c r="C79" s="30"/>
      <c r="D79" s="30"/>
      <c r="E79" s="30"/>
      <c r="F79" s="30"/>
      <c r="G79" s="30"/>
      <c r="H79" s="30"/>
      <c r="I79" s="31" t="s">
        <v>101</v>
      </c>
      <c r="J79" s="31"/>
      <c r="K79" s="31" t="s">
        <v>143</v>
      </c>
      <c r="L79" s="31"/>
      <c r="M79" s="32">
        <f>2509789.2</f>
        <v>2509789.2</v>
      </c>
      <c r="N79" s="32"/>
      <c r="O79" s="32"/>
      <c r="P79" s="32">
        <f>2509789.19</f>
        <v>2509789.19</v>
      </c>
      <c r="Q79" s="32"/>
      <c r="R79" s="32"/>
      <c r="S79" s="32"/>
      <c r="T79" s="33">
        <f>0.01</f>
        <v>0.01</v>
      </c>
      <c r="U79" s="33"/>
    </row>
    <row r="80" spans="1:21" s="1" customFormat="1" ht="24" customHeight="1">
      <c r="A80" s="30" t="s">
        <v>132</v>
      </c>
      <c r="B80" s="30"/>
      <c r="C80" s="30"/>
      <c r="D80" s="30"/>
      <c r="E80" s="30"/>
      <c r="F80" s="30"/>
      <c r="G80" s="30"/>
      <c r="H80" s="30"/>
      <c r="I80" s="31" t="s">
        <v>101</v>
      </c>
      <c r="J80" s="31"/>
      <c r="K80" s="31" t="s">
        <v>144</v>
      </c>
      <c r="L80" s="31"/>
      <c r="M80" s="32">
        <f>2390970</f>
        <v>2390970</v>
      </c>
      <c r="N80" s="32"/>
      <c r="O80" s="32"/>
      <c r="P80" s="32">
        <f>2390970</f>
        <v>2390970</v>
      </c>
      <c r="Q80" s="32"/>
      <c r="R80" s="32"/>
      <c r="S80" s="32"/>
      <c r="T80" s="33">
        <f>0</f>
        <v>0</v>
      </c>
      <c r="U80" s="33"/>
    </row>
    <row r="81" spans="1:21" s="1" customFormat="1" ht="24" customHeight="1">
      <c r="A81" s="30" t="s">
        <v>132</v>
      </c>
      <c r="B81" s="30"/>
      <c r="C81" s="30"/>
      <c r="D81" s="30"/>
      <c r="E81" s="30"/>
      <c r="F81" s="30"/>
      <c r="G81" s="30"/>
      <c r="H81" s="30"/>
      <c r="I81" s="31" t="s">
        <v>101</v>
      </c>
      <c r="J81" s="31"/>
      <c r="K81" s="31" t="s">
        <v>145</v>
      </c>
      <c r="L81" s="31"/>
      <c r="M81" s="32">
        <f>1585940</f>
        <v>1585940</v>
      </c>
      <c r="N81" s="32"/>
      <c r="O81" s="32"/>
      <c r="P81" s="32">
        <f>1585940</f>
        <v>1585940</v>
      </c>
      <c r="Q81" s="32"/>
      <c r="R81" s="32"/>
      <c r="S81" s="32"/>
      <c r="T81" s="33">
        <f>0</f>
        <v>0</v>
      </c>
      <c r="U81" s="33"/>
    </row>
    <row r="82" spans="1:21" s="1" customFormat="1" ht="13.5" customHeight="1">
      <c r="A82" s="30" t="s">
        <v>146</v>
      </c>
      <c r="B82" s="30"/>
      <c r="C82" s="30"/>
      <c r="D82" s="30"/>
      <c r="E82" s="30"/>
      <c r="F82" s="30"/>
      <c r="G82" s="30"/>
      <c r="H82" s="30"/>
      <c r="I82" s="31" t="s">
        <v>101</v>
      </c>
      <c r="J82" s="31"/>
      <c r="K82" s="31" t="s">
        <v>147</v>
      </c>
      <c r="L82" s="31"/>
      <c r="M82" s="32">
        <f>81000</f>
        <v>81000</v>
      </c>
      <c r="N82" s="32"/>
      <c r="O82" s="32"/>
      <c r="P82" s="32">
        <f>81000</f>
        <v>81000</v>
      </c>
      <c r="Q82" s="32"/>
      <c r="R82" s="32"/>
      <c r="S82" s="32"/>
      <c r="T82" s="33">
        <f>0</f>
        <v>0</v>
      </c>
      <c r="U82" s="33"/>
    </row>
    <row r="83" spans="1:21" s="1" customFormat="1" ht="33.75" customHeight="1">
      <c r="A83" s="30" t="s">
        <v>148</v>
      </c>
      <c r="B83" s="30"/>
      <c r="C83" s="30"/>
      <c r="D83" s="30"/>
      <c r="E83" s="30"/>
      <c r="F83" s="30"/>
      <c r="G83" s="30"/>
      <c r="H83" s="30"/>
      <c r="I83" s="31" t="s">
        <v>101</v>
      </c>
      <c r="J83" s="31"/>
      <c r="K83" s="31" t="s">
        <v>149</v>
      </c>
      <c r="L83" s="31"/>
      <c r="M83" s="32">
        <f>0</f>
        <v>0</v>
      </c>
      <c r="N83" s="32"/>
      <c r="O83" s="32"/>
      <c r="P83" s="35" t="s">
        <v>39</v>
      </c>
      <c r="Q83" s="35"/>
      <c r="R83" s="35"/>
      <c r="S83" s="35"/>
      <c r="T83" s="34" t="s">
        <v>39</v>
      </c>
      <c r="U83" s="34"/>
    </row>
    <row r="84" spans="1:21" s="1" customFormat="1" ht="33.75" customHeight="1">
      <c r="A84" s="30" t="s">
        <v>148</v>
      </c>
      <c r="B84" s="30"/>
      <c r="C84" s="30"/>
      <c r="D84" s="30"/>
      <c r="E84" s="30"/>
      <c r="F84" s="30"/>
      <c r="G84" s="30"/>
      <c r="H84" s="30"/>
      <c r="I84" s="31" t="s">
        <v>101</v>
      </c>
      <c r="J84" s="31"/>
      <c r="K84" s="31" t="s">
        <v>150</v>
      </c>
      <c r="L84" s="31"/>
      <c r="M84" s="32">
        <f>3000</f>
        <v>3000</v>
      </c>
      <c r="N84" s="32"/>
      <c r="O84" s="32"/>
      <c r="P84" s="32">
        <f>3000</f>
        <v>3000</v>
      </c>
      <c r="Q84" s="32"/>
      <c r="R84" s="32"/>
      <c r="S84" s="32"/>
      <c r="T84" s="33">
        <f>0</f>
        <v>0</v>
      </c>
      <c r="U84" s="33"/>
    </row>
    <row r="85" spans="1:21" s="1" customFormat="1" ht="33.75" customHeight="1">
      <c r="A85" s="30" t="s">
        <v>148</v>
      </c>
      <c r="B85" s="30"/>
      <c r="C85" s="30"/>
      <c r="D85" s="30"/>
      <c r="E85" s="30"/>
      <c r="F85" s="30"/>
      <c r="G85" s="30"/>
      <c r="H85" s="30"/>
      <c r="I85" s="31" t="s">
        <v>101</v>
      </c>
      <c r="J85" s="31"/>
      <c r="K85" s="31" t="s">
        <v>151</v>
      </c>
      <c r="L85" s="31"/>
      <c r="M85" s="32">
        <f>74902</f>
        <v>74902</v>
      </c>
      <c r="N85" s="32"/>
      <c r="O85" s="32"/>
      <c r="P85" s="32">
        <f>74902</f>
        <v>74902</v>
      </c>
      <c r="Q85" s="32"/>
      <c r="R85" s="32"/>
      <c r="S85" s="32"/>
      <c r="T85" s="33">
        <f>0</f>
        <v>0</v>
      </c>
      <c r="U85" s="33"/>
    </row>
    <row r="86" spans="1:21" s="1" customFormat="1" ht="13.5" customHeight="1">
      <c r="A86" s="30" t="s">
        <v>110</v>
      </c>
      <c r="B86" s="30"/>
      <c r="C86" s="30"/>
      <c r="D86" s="30"/>
      <c r="E86" s="30"/>
      <c r="F86" s="30"/>
      <c r="G86" s="30"/>
      <c r="H86" s="30"/>
      <c r="I86" s="31" t="s">
        <v>101</v>
      </c>
      <c r="J86" s="31"/>
      <c r="K86" s="31" t="s">
        <v>152</v>
      </c>
      <c r="L86" s="31"/>
      <c r="M86" s="32">
        <f>94000</f>
        <v>94000</v>
      </c>
      <c r="N86" s="32"/>
      <c r="O86" s="32"/>
      <c r="P86" s="32">
        <f>9000</f>
        <v>9000</v>
      </c>
      <c r="Q86" s="32"/>
      <c r="R86" s="32"/>
      <c r="S86" s="32"/>
      <c r="T86" s="33">
        <f>85000</f>
        <v>85000</v>
      </c>
      <c r="U86" s="33"/>
    </row>
    <row r="87" spans="1:21" s="1" customFormat="1" ht="13.5" customHeight="1">
      <c r="A87" s="30" t="s">
        <v>110</v>
      </c>
      <c r="B87" s="30"/>
      <c r="C87" s="30"/>
      <c r="D87" s="30"/>
      <c r="E87" s="30"/>
      <c r="F87" s="30"/>
      <c r="G87" s="30"/>
      <c r="H87" s="30"/>
      <c r="I87" s="31" t="s">
        <v>101</v>
      </c>
      <c r="J87" s="31"/>
      <c r="K87" s="31" t="s">
        <v>153</v>
      </c>
      <c r="L87" s="31"/>
      <c r="M87" s="32">
        <f>1089997.58</f>
        <v>1089997.58</v>
      </c>
      <c r="N87" s="32"/>
      <c r="O87" s="32"/>
      <c r="P87" s="32">
        <f>981807.78</f>
        <v>981807.78</v>
      </c>
      <c r="Q87" s="32"/>
      <c r="R87" s="32"/>
      <c r="S87" s="32"/>
      <c r="T87" s="33">
        <f>108189.8</f>
        <v>108189.8</v>
      </c>
      <c r="U87" s="33"/>
    </row>
    <row r="88" spans="1:21" s="1" customFormat="1" ht="13.5" customHeight="1">
      <c r="A88" s="30" t="s">
        <v>118</v>
      </c>
      <c r="B88" s="30"/>
      <c r="C88" s="30"/>
      <c r="D88" s="30"/>
      <c r="E88" s="30"/>
      <c r="F88" s="30"/>
      <c r="G88" s="30"/>
      <c r="H88" s="30"/>
      <c r="I88" s="31" t="s">
        <v>101</v>
      </c>
      <c r="J88" s="31"/>
      <c r="K88" s="31" t="s">
        <v>154</v>
      </c>
      <c r="L88" s="31"/>
      <c r="M88" s="32">
        <f>17470.25</f>
        <v>17470.25</v>
      </c>
      <c r="N88" s="32"/>
      <c r="O88" s="32"/>
      <c r="P88" s="32">
        <f>15385.09</f>
        <v>15385.09</v>
      </c>
      <c r="Q88" s="32"/>
      <c r="R88" s="32"/>
      <c r="S88" s="32"/>
      <c r="T88" s="33">
        <f>2085.16</f>
        <v>2085.16</v>
      </c>
      <c r="U88" s="33"/>
    </row>
    <row r="89" spans="1:21" s="1" customFormat="1" ht="13.5" customHeight="1">
      <c r="A89" s="30" t="s">
        <v>110</v>
      </c>
      <c r="B89" s="30"/>
      <c r="C89" s="30"/>
      <c r="D89" s="30"/>
      <c r="E89" s="30"/>
      <c r="F89" s="30"/>
      <c r="G89" s="30"/>
      <c r="H89" s="30"/>
      <c r="I89" s="31" t="s">
        <v>101</v>
      </c>
      <c r="J89" s="31"/>
      <c r="K89" s="31" t="s">
        <v>155</v>
      </c>
      <c r="L89" s="31"/>
      <c r="M89" s="32">
        <f>0</f>
        <v>0</v>
      </c>
      <c r="N89" s="32"/>
      <c r="O89" s="32"/>
      <c r="P89" s="35" t="s">
        <v>39</v>
      </c>
      <c r="Q89" s="35"/>
      <c r="R89" s="35"/>
      <c r="S89" s="35"/>
      <c r="T89" s="34" t="s">
        <v>39</v>
      </c>
      <c r="U89" s="34"/>
    </row>
    <row r="90" spans="1:21" s="1" customFormat="1" ht="13.5" customHeight="1">
      <c r="A90" s="30" t="s">
        <v>118</v>
      </c>
      <c r="B90" s="30"/>
      <c r="C90" s="30"/>
      <c r="D90" s="30"/>
      <c r="E90" s="30"/>
      <c r="F90" s="30"/>
      <c r="G90" s="30"/>
      <c r="H90" s="30"/>
      <c r="I90" s="31" t="s">
        <v>101</v>
      </c>
      <c r="J90" s="31"/>
      <c r="K90" s="31" t="s">
        <v>156</v>
      </c>
      <c r="L90" s="31"/>
      <c r="M90" s="32">
        <f>0</f>
        <v>0</v>
      </c>
      <c r="N90" s="32"/>
      <c r="O90" s="32"/>
      <c r="P90" s="35" t="s">
        <v>39</v>
      </c>
      <c r="Q90" s="35"/>
      <c r="R90" s="35"/>
      <c r="S90" s="35"/>
      <c r="T90" s="34" t="s">
        <v>39</v>
      </c>
      <c r="U90" s="34"/>
    </row>
    <row r="91" spans="1:21" s="1" customFormat="1" ht="13.5" customHeight="1">
      <c r="A91" s="30" t="s">
        <v>110</v>
      </c>
      <c r="B91" s="30"/>
      <c r="C91" s="30"/>
      <c r="D91" s="30"/>
      <c r="E91" s="30"/>
      <c r="F91" s="30"/>
      <c r="G91" s="30"/>
      <c r="H91" s="30"/>
      <c r="I91" s="31" t="s">
        <v>101</v>
      </c>
      <c r="J91" s="31"/>
      <c r="K91" s="31" t="s">
        <v>157</v>
      </c>
      <c r="L91" s="31"/>
      <c r="M91" s="32">
        <f>429000</f>
        <v>429000</v>
      </c>
      <c r="N91" s="32"/>
      <c r="O91" s="32"/>
      <c r="P91" s="32">
        <f>405990</f>
        <v>405990</v>
      </c>
      <c r="Q91" s="32"/>
      <c r="R91" s="32"/>
      <c r="S91" s="32"/>
      <c r="T91" s="33">
        <f>23010</f>
        <v>23010</v>
      </c>
      <c r="U91" s="33"/>
    </row>
    <row r="92" spans="1:21" s="1" customFormat="1" ht="13.5" customHeight="1">
      <c r="A92" s="30" t="s">
        <v>112</v>
      </c>
      <c r="B92" s="30"/>
      <c r="C92" s="30"/>
      <c r="D92" s="30"/>
      <c r="E92" s="30"/>
      <c r="F92" s="30"/>
      <c r="G92" s="30"/>
      <c r="H92" s="30"/>
      <c r="I92" s="31" t="s">
        <v>101</v>
      </c>
      <c r="J92" s="31"/>
      <c r="K92" s="31" t="s">
        <v>158</v>
      </c>
      <c r="L92" s="31"/>
      <c r="M92" s="32">
        <f>2500000</f>
        <v>2500000</v>
      </c>
      <c r="N92" s="32"/>
      <c r="O92" s="32"/>
      <c r="P92" s="32">
        <f>2500000</f>
        <v>2500000</v>
      </c>
      <c r="Q92" s="32"/>
      <c r="R92" s="32"/>
      <c r="S92" s="32"/>
      <c r="T92" s="33">
        <f>0</f>
        <v>0</v>
      </c>
      <c r="U92" s="33"/>
    </row>
    <row r="93" spans="1:21" s="1" customFormat="1" ht="13.5" customHeight="1">
      <c r="A93" s="30" t="s">
        <v>110</v>
      </c>
      <c r="B93" s="30"/>
      <c r="C93" s="30"/>
      <c r="D93" s="30"/>
      <c r="E93" s="30"/>
      <c r="F93" s="30"/>
      <c r="G93" s="30"/>
      <c r="H93" s="30"/>
      <c r="I93" s="31" t="s">
        <v>101</v>
      </c>
      <c r="J93" s="31"/>
      <c r="K93" s="31" t="s">
        <v>159</v>
      </c>
      <c r="L93" s="31"/>
      <c r="M93" s="32">
        <f>0</f>
        <v>0</v>
      </c>
      <c r="N93" s="32"/>
      <c r="O93" s="32"/>
      <c r="P93" s="35" t="s">
        <v>39</v>
      </c>
      <c r="Q93" s="35"/>
      <c r="R93" s="35"/>
      <c r="S93" s="35"/>
      <c r="T93" s="34" t="s">
        <v>39</v>
      </c>
      <c r="U93" s="34"/>
    </row>
    <row r="94" spans="1:21" s="1" customFormat="1" ht="13.5" customHeight="1">
      <c r="A94" s="30" t="s">
        <v>110</v>
      </c>
      <c r="B94" s="30"/>
      <c r="C94" s="30"/>
      <c r="D94" s="30"/>
      <c r="E94" s="30"/>
      <c r="F94" s="30"/>
      <c r="G94" s="30"/>
      <c r="H94" s="30"/>
      <c r="I94" s="31" t="s">
        <v>101</v>
      </c>
      <c r="J94" s="31"/>
      <c r="K94" s="31" t="s">
        <v>160</v>
      </c>
      <c r="L94" s="31"/>
      <c r="M94" s="32">
        <f>651433.06</f>
        <v>651433.06</v>
      </c>
      <c r="N94" s="32"/>
      <c r="O94" s="32"/>
      <c r="P94" s="32">
        <f>475754</f>
        <v>475754</v>
      </c>
      <c r="Q94" s="32"/>
      <c r="R94" s="32"/>
      <c r="S94" s="32"/>
      <c r="T94" s="33">
        <f>175679.06</f>
        <v>175679.06</v>
      </c>
      <c r="U94" s="33"/>
    </row>
    <row r="95" spans="1:21" s="1" customFormat="1" ht="24" customHeight="1">
      <c r="A95" s="30" t="s">
        <v>132</v>
      </c>
      <c r="B95" s="30"/>
      <c r="C95" s="30"/>
      <c r="D95" s="30"/>
      <c r="E95" s="30"/>
      <c r="F95" s="30"/>
      <c r="G95" s="30"/>
      <c r="H95" s="30"/>
      <c r="I95" s="31" t="s">
        <v>101</v>
      </c>
      <c r="J95" s="31"/>
      <c r="K95" s="31" t="s">
        <v>161</v>
      </c>
      <c r="L95" s="31"/>
      <c r="M95" s="32">
        <f>0</f>
        <v>0</v>
      </c>
      <c r="N95" s="32"/>
      <c r="O95" s="32"/>
      <c r="P95" s="35" t="s">
        <v>39</v>
      </c>
      <c r="Q95" s="35"/>
      <c r="R95" s="35"/>
      <c r="S95" s="35"/>
      <c r="T95" s="34" t="s">
        <v>39</v>
      </c>
      <c r="U95" s="34"/>
    </row>
    <row r="96" spans="1:21" s="1" customFormat="1" ht="13.5" customHeight="1">
      <c r="A96" s="30" t="s">
        <v>110</v>
      </c>
      <c r="B96" s="30"/>
      <c r="C96" s="30"/>
      <c r="D96" s="30"/>
      <c r="E96" s="30"/>
      <c r="F96" s="30"/>
      <c r="G96" s="30"/>
      <c r="H96" s="30"/>
      <c r="I96" s="31" t="s">
        <v>101</v>
      </c>
      <c r="J96" s="31"/>
      <c r="K96" s="31" t="s">
        <v>162</v>
      </c>
      <c r="L96" s="31"/>
      <c r="M96" s="32">
        <f>3013130</f>
        <v>3013130</v>
      </c>
      <c r="N96" s="32"/>
      <c r="O96" s="32"/>
      <c r="P96" s="32">
        <f>3013130</f>
        <v>3013130</v>
      </c>
      <c r="Q96" s="32"/>
      <c r="R96" s="32"/>
      <c r="S96" s="32"/>
      <c r="T96" s="33">
        <f>0</f>
        <v>0</v>
      </c>
      <c r="U96" s="33"/>
    </row>
    <row r="97" spans="1:21" s="1" customFormat="1" ht="13.5" customHeight="1">
      <c r="A97" s="30" t="s">
        <v>110</v>
      </c>
      <c r="B97" s="30"/>
      <c r="C97" s="30"/>
      <c r="D97" s="30"/>
      <c r="E97" s="30"/>
      <c r="F97" s="30"/>
      <c r="G97" s="30"/>
      <c r="H97" s="30"/>
      <c r="I97" s="31" t="s">
        <v>101</v>
      </c>
      <c r="J97" s="31"/>
      <c r="K97" s="31" t="s">
        <v>163</v>
      </c>
      <c r="L97" s="31"/>
      <c r="M97" s="32">
        <f>1095123.6</f>
        <v>1095123.6</v>
      </c>
      <c r="N97" s="32"/>
      <c r="O97" s="32"/>
      <c r="P97" s="32">
        <f>1095123.6</f>
        <v>1095123.6</v>
      </c>
      <c r="Q97" s="32"/>
      <c r="R97" s="32"/>
      <c r="S97" s="32"/>
      <c r="T97" s="33">
        <f>0</f>
        <v>0</v>
      </c>
      <c r="U97" s="33"/>
    </row>
    <row r="98" spans="1:21" s="1" customFormat="1" ht="13.5" customHeight="1">
      <c r="A98" s="30" t="s">
        <v>146</v>
      </c>
      <c r="B98" s="30"/>
      <c r="C98" s="30"/>
      <c r="D98" s="30"/>
      <c r="E98" s="30"/>
      <c r="F98" s="30"/>
      <c r="G98" s="30"/>
      <c r="H98" s="30"/>
      <c r="I98" s="31" t="s">
        <v>101</v>
      </c>
      <c r="J98" s="31"/>
      <c r="K98" s="31" t="s">
        <v>164</v>
      </c>
      <c r="L98" s="31"/>
      <c r="M98" s="32">
        <f>59000</f>
        <v>59000</v>
      </c>
      <c r="N98" s="32"/>
      <c r="O98" s="32"/>
      <c r="P98" s="32">
        <f>59000</f>
        <v>59000</v>
      </c>
      <c r="Q98" s="32"/>
      <c r="R98" s="32"/>
      <c r="S98" s="32"/>
      <c r="T98" s="33">
        <f>0</f>
        <v>0</v>
      </c>
      <c r="U98" s="33"/>
    </row>
    <row r="99" spans="1:21" s="1" customFormat="1" ht="13.5" customHeight="1">
      <c r="A99" s="30" t="s">
        <v>165</v>
      </c>
      <c r="B99" s="30"/>
      <c r="C99" s="30"/>
      <c r="D99" s="30"/>
      <c r="E99" s="30"/>
      <c r="F99" s="30"/>
      <c r="G99" s="30"/>
      <c r="H99" s="30"/>
      <c r="I99" s="31" t="s">
        <v>101</v>
      </c>
      <c r="J99" s="31"/>
      <c r="K99" s="31" t="s">
        <v>166</v>
      </c>
      <c r="L99" s="31"/>
      <c r="M99" s="32">
        <f>2636863.29</f>
        <v>2636863.29</v>
      </c>
      <c r="N99" s="32"/>
      <c r="O99" s="32"/>
      <c r="P99" s="32">
        <f>2587270.43</f>
        <v>2587270.43</v>
      </c>
      <c r="Q99" s="32"/>
      <c r="R99" s="32"/>
      <c r="S99" s="32"/>
      <c r="T99" s="33">
        <f>49592.86</f>
        <v>49592.86</v>
      </c>
      <c r="U99" s="33"/>
    </row>
    <row r="100" spans="1:21" s="1" customFormat="1" ht="24" customHeight="1">
      <c r="A100" s="30" t="s">
        <v>124</v>
      </c>
      <c r="B100" s="30"/>
      <c r="C100" s="30"/>
      <c r="D100" s="30"/>
      <c r="E100" s="30"/>
      <c r="F100" s="30"/>
      <c r="G100" s="30"/>
      <c r="H100" s="30"/>
      <c r="I100" s="31" t="s">
        <v>101</v>
      </c>
      <c r="J100" s="31"/>
      <c r="K100" s="31" t="s">
        <v>167</v>
      </c>
      <c r="L100" s="31"/>
      <c r="M100" s="32">
        <f>331736.71</f>
        <v>331736.71</v>
      </c>
      <c r="N100" s="32"/>
      <c r="O100" s="32"/>
      <c r="P100" s="32">
        <f>331736.71</f>
        <v>331736.71</v>
      </c>
      <c r="Q100" s="32"/>
      <c r="R100" s="32"/>
      <c r="S100" s="32"/>
      <c r="T100" s="33">
        <f>0</f>
        <v>0</v>
      </c>
      <c r="U100" s="33"/>
    </row>
    <row r="101" spans="1:21" s="1" customFormat="1" ht="13.5" customHeight="1">
      <c r="A101" s="30" t="s">
        <v>110</v>
      </c>
      <c r="B101" s="30"/>
      <c r="C101" s="30"/>
      <c r="D101" s="30"/>
      <c r="E101" s="30"/>
      <c r="F101" s="30"/>
      <c r="G101" s="30"/>
      <c r="H101" s="30"/>
      <c r="I101" s="31" t="s">
        <v>101</v>
      </c>
      <c r="J101" s="31"/>
      <c r="K101" s="31" t="s">
        <v>168</v>
      </c>
      <c r="L101" s="31"/>
      <c r="M101" s="32">
        <f>539420</f>
        <v>539420</v>
      </c>
      <c r="N101" s="32"/>
      <c r="O101" s="32"/>
      <c r="P101" s="32">
        <f>398527.71</f>
        <v>398527.71</v>
      </c>
      <c r="Q101" s="32"/>
      <c r="R101" s="32"/>
      <c r="S101" s="32"/>
      <c r="T101" s="33">
        <f>140892.29</f>
        <v>140892.29</v>
      </c>
      <c r="U101" s="33"/>
    </row>
    <row r="102" spans="1:21" s="1" customFormat="1" ht="13.5" customHeight="1">
      <c r="A102" s="30" t="s">
        <v>112</v>
      </c>
      <c r="B102" s="30"/>
      <c r="C102" s="30"/>
      <c r="D102" s="30"/>
      <c r="E102" s="30"/>
      <c r="F102" s="30"/>
      <c r="G102" s="30"/>
      <c r="H102" s="30"/>
      <c r="I102" s="31" t="s">
        <v>101</v>
      </c>
      <c r="J102" s="31"/>
      <c r="K102" s="31" t="s">
        <v>169</v>
      </c>
      <c r="L102" s="31"/>
      <c r="M102" s="32">
        <f>85000</f>
        <v>85000</v>
      </c>
      <c r="N102" s="32"/>
      <c r="O102" s="32"/>
      <c r="P102" s="32">
        <f>62017.08</f>
        <v>62017.08</v>
      </c>
      <c r="Q102" s="32"/>
      <c r="R102" s="32"/>
      <c r="S102" s="32"/>
      <c r="T102" s="33">
        <f>22982.92</f>
        <v>22982.92</v>
      </c>
      <c r="U102" s="33"/>
    </row>
    <row r="103" spans="1:21" s="1" customFormat="1" ht="13.5" customHeight="1">
      <c r="A103" s="30" t="s">
        <v>116</v>
      </c>
      <c r="B103" s="30"/>
      <c r="C103" s="30"/>
      <c r="D103" s="30"/>
      <c r="E103" s="30"/>
      <c r="F103" s="30"/>
      <c r="G103" s="30"/>
      <c r="H103" s="30"/>
      <c r="I103" s="31" t="s">
        <v>101</v>
      </c>
      <c r="J103" s="31"/>
      <c r="K103" s="31" t="s">
        <v>170</v>
      </c>
      <c r="L103" s="31"/>
      <c r="M103" s="32">
        <f>14500</f>
        <v>14500</v>
      </c>
      <c r="N103" s="32"/>
      <c r="O103" s="32"/>
      <c r="P103" s="35" t="s">
        <v>39</v>
      </c>
      <c r="Q103" s="35"/>
      <c r="R103" s="35"/>
      <c r="S103" s="35"/>
      <c r="T103" s="33">
        <f>14500</f>
        <v>14500</v>
      </c>
      <c r="U103" s="33"/>
    </row>
    <row r="104" spans="1:21" s="1" customFormat="1" ht="13.5" customHeight="1">
      <c r="A104" s="30" t="s">
        <v>118</v>
      </c>
      <c r="B104" s="30"/>
      <c r="C104" s="30"/>
      <c r="D104" s="30"/>
      <c r="E104" s="30"/>
      <c r="F104" s="30"/>
      <c r="G104" s="30"/>
      <c r="H104" s="30"/>
      <c r="I104" s="31" t="s">
        <v>101</v>
      </c>
      <c r="J104" s="31"/>
      <c r="K104" s="31" t="s">
        <v>171</v>
      </c>
      <c r="L104" s="31"/>
      <c r="M104" s="32">
        <f>20500</f>
        <v>20500</v>
      </c>
      <c r="N104" s="32"/>
      <c r="O104" s="32"/>
      <c r="P104" s="32">
        <f>10500</f>
        <v>10500</v>
      </c>
      <c r="Q104" s="32"/>
      <c r="R104" s="32"/>
      <c r="S104" s="32"/>
      <c r="T104" s="33">
        <f>10000</f>
        <v>10000</v>
      </c>
      <c r="U104" s="33"/>
    </row>
    <row r="105" spans="1:21" s="1" customFormat="1" ht="13.5" customHeight="1">
      <c r="A105" s="30" t="s">
        <v>146</v>
      </c>
      <c r="B105" s="30"/>
      <c r="C105" s="30"/>
      <c r="D105" s="30"/>
      <c r="E105" s="30"/>
      <c r="F105" s="30"/>
      <c r="G105" s="30"/>
      <c r="H105" s="30"/>
      <c r="I105" s="31" t="s">
        <v>101</v>
      </c>
      <c r="J105" s="31"/>
      <c r="K105" s="31" t="s">
        <v>172</v>
      </c>
      <c r="L105" s="31"/>
      <c r="M105" s="32">
        <f>115786.94</f>
        <v>115786.94</v>
      </c>
      <c r="N105" s="32"/>
      <c r="O105" s="32"/>
      <c r="P105" s="32">
        <f>197406.93</f>
        <v>197406.93</v>
      </c>
      <c r="Q105" s="32"/>
      <c r="R105" s="32"/>
      <c r="S105" s="32"/>
      <c r="T105" s="34" t="s">
        <v>39</v>
      </c>
      <c r="U105" s="34"/>
    </row>
    <row r="106" spans="1:21" s="1" customFormat="1" ht="13.5" customHeight="1">
      <c r="A106" s="30" t="s">
        <v>146</v>
      </c>
      <c r="B106" s="30"/>
      <c r="C106" s="30"/>
      <c r="D106" s="30"/>
      <c r="E106" s="30"/>
      <c r="F106" s="30"/>
      <c r="G106" s="30"/>
      <c r="H106" s="30"/>
      <c r="I106" s="31" t="s">
        <v>101</v>
      </c>
      <c r="J106" s="31"/>
      <c r="K106" s="31" t="s">
        <v>173</v>
      </c>
      <c r="L106" s="31"/>
      <c r="M106" s="32">
        <f>10000</f>
        <v>10000</v>
      </c>
      <c r="N106" s="32"/>
      <c r="O106" s="32"/>
      <c r="P106" s="32">
        <f>-71619.99</f>
        <v>-71619.99</v>
      </c>
      <c r="Q106" s="32"/>
      <c r="R106" s="32"/>
      <c r="S106" s="32"/>
      <c r="T106" s="33">
        <f>81619.99</f>
        <v>81619.99</v>
      </c>
      <c r="U106" s="33"/>
    </row>
    <row r="107" spans="1:21" s="1" customFormat="1" ht="13.5" customHeight="1">
      <c r="A107" s="30" t="s">
        <v>146</v>
      </c>
      <c r="B107" s="30"/>
      <c r="C107" s="30"/>
      <c r="D107" s="30"/>
      <c r="E107" s="30"/>
      <c r="F107" s="30"/>
      <c r="G107" s="30"/>
      <c r="H107" s="30"/>
      <c r="I107" s="31" t="s">
        <v>101</v>
      </c>
      <c r="J107" s="31"/>
      <c r="K107" s="31" t="s">
        <v>174</v>
      </c>
      <c r="L107" s="31"/>
      <c r="M107" s="32">
        <f>85000</f>
        <v>85000</v>
      </c>
      <c r="N107" s="32"/>
      <c r="O107" s="32"/>
      <c r="P107" s="32">
        <f>85000</f>
        <v>85000</v>
      </c>
      <c r="Q107" s="32"/>
      <c r="R107" s="32"/>
      <c r="S107" s="32"/>
      <c r="T107" s="33">
        <f>0</f>
        <v>0</v>
      </c>
      <c r="U107" s="33"/>
    </row>
    <row r="108" spans="1:21" s="1" customFormat="1" ht="13.5" customHeight="1">
      <c r="A108" s="30" t="s">
        <v>175</v>
      </c>
      <c r="B108" s="30"/>
      <c r="C108" s="30"/>
      <c r="D108" s="30"/>
      <c r="E108" s="30"/>
      <c r="F108" s="30"/>
      <c r="G108" s="30"/>
      <c r="H108" s="30"/>
      <c r="I108" s="31" t="s">
        <v>101</v>
      </c>
      <c r="J108" s="31"/>
      <c r="K108" s="31" t="s">
        <v>176</v>
      </c>
      <c r="L108" s="31"/>
      <c r="M108" s="32">
        <f>18512</f>
        <v>18512</v>
      </c>
      <c r="N108" s="32"/>
      <c r="O108" s="32"/>
      <c r="P108" s="32">
        <f>18492</f>
        <v>18492</v>
      </c>
      <c r="Q108" s="32"/>
      <c r="R108" s="32"/>
      <c r="S108" s="32"/>
      <c r="T108" s="33">
        <f>20</f>
        <v>20</v>
      </c>
      <c r="U108" s="33"/>
    </row>
    <row r="109" spans="1:21" s="1" customFormat="1" ht="24" customHeight="1">
      <c r="A109" s="30" t="s">
        <v>177</v>
      </c>
      <c r="B109" s="30"/>
      <c r="C109" s="30"/>
      <c r="D109" s="30"/>
      <c r="E109" s="30"/>
      <c r="F109" s="30"/>
      <c r="G109" s="30"/>
      <c r="H109" s="30"/>
      <c r="I109" s="31" t="s">
        <v>101</v>
      </c>
      <c r="J109" s="31"/>
      <c r="K109" s="31" t="s">
        <v>178</v>
      </c>
      <c r="L109" s="31"/>
      <c r="M109" s="32">
        <f>40000</f>
        <v>40000</v>
      </c>
      <c r="N109" s="32"/>
      <c r="O109" s="32"/>
      <c r="P109" s="32">
        <f>40000</f>
        <v>40000</v>
      </c>
      <c r="Q109" s="32"/>
      <c r="R109" s="32"/>
      <c r="S109" s="32"/>
      <c r="T109" s="33">
        <f>0</f>
        <v>0</v>
      </c>
      <c r="U109" s="33"/>
    </row>
    <row r="110" spans="1:21" s="1" customFormat="1" ht="13.5" customHeight="1">
      <c r="A110" s="30" t="s">
        <v>118</v>
      </c>
      <c r="B110" s="30"/>
      <c r="C110" s="30"/>
      <c r="D110" s="30"/>
      <c r="E110" s="30"/>
      <c r="F110" s="30"/>
      <c r="G110" s="30"/>
      <c r="H110" s="30"/>
      <c r="I110" s="31" t="s">
        <v>101</v>
      </c>
      <c r="J110" s="31"/>
      <c r="K110" s="31" t="s">
        <v>179</v>
      </c>
      <c r="L110" s="31"/>
      <c r="M110" s="32">
        <f>9950</f>
        <v>9950</v>
      </c>
      <c r="N110" s="32"/>
      <c r="O110" s="32"/>
      <c r="P110" s="32">
        <f>9950</f>
        <v>9950</v>
      </c>
      <c r="Q110" s="32"/>
      <c r="R110" s="32"/>
      <c r="S110" s="32"/>
      <c r="T110" s="33">
        <f>0</f>
        <v>0</v>
      </c>
      <c r="U110" s="33"/>
    </row>
    <row r="111" spans="1:21" s="1" customFormat="1" ht="13.5" customHeight="1">
      <c r="A111" s="30" t="s">
        <v>146</v>
      </c>
      <c r="B111" s="30"/>
      <c r="C111" s="30"/>
      <c r="D111" s="30"/>
      <c r="E111" s="30"/>
      <c r="F111" s="30"/>
      <c r="G111" s="30"/>
      <c r="H111" s="30"/>
      <c r="I111" s="31" t="s">
        <v>101</v>
      </c>
      <c r="J111" s="31"/>
      <c r="K111" s="31" t="s">
        <v>180</v>
      </c>
      <c r="L111" s="31"/>
      <c r="M111" s="32">
        <f>129600</f>
        <v>129600</v>
      </c>
      <c r="N111" s="32"/>
      <c r="O111" s="32"/>
      <c r="P111" s="32">
        <f>129600</f>
        <v>129600</v>
      </c>
      <c r="Q111" s="32"/>
      <c r="R111" s="32"/>
      <c r="S111" s="32"/>
      <c r="T111" s="33">
        <f>0</f>
        <v>0</v>
      </c>
      <c r="U111" s="33"/>
    </row>
    <row r="112" spans="1:21" s="1" customFormat="1" ht="13.5" customHeight="1">
      <c r="A112" s="30" t="s">
        <v>146</v>
      </c>
      <c r="B112" s="30"/>
      <c r="C112" s="30"/>
      <c r="D112" s="30"/>
      <c r="E112" s="30"/>
      <c r="F112" s="30"/>
      <c r="G112" s="30"/>
      <c r="H112" s="30"/>
      <c r="I112" s="31" t="s">
        <v>101</v>
      </c>
      <c r="J112" s="31"/>
      <c r="K112" s="31" t="s">
        <v>181</v>
      </c>
      <c r="L112" s="31"/>
      <c r="M112" s="32">
        <f>150000</f>
        <v>150000</v>
      </c>
      <c r="N112" s="32"/>
      <c r="O112" s="32"/>
      <c r="P112" s="35" t="s">
        <v>39</v>
      </c>
      <c r="Q112" s="35"/>
      <c r="R112" s="35"/>
      <c r="S112" s="35"/>
      <c r="T112" s="33">
        <f>150000</f>
        <v>150000</v>
      </c>
      <c r="U112" s="33"/>
    </row>
    <row r="113" spans="1:21" s="1" customFormat="1" ht="13.5" customHeight="1">
      <c r="A113" s="30" t="s">
        <v>146</v>
      </c>
      <c r="B113" s="30"/>
      <c r="C113" s="30"/>
      <c r="D113" s="30"/>
      <c r="E113" s="30"/>
      <c r="F113" s="30"/>
      <c r="G113" s="30"/>
      <c r="H113" s="30"/>
      <c r="I113" s="31" t="s">
        <v>101</v>
      </c>
      <c r="J113" s="31"/>
      <c r="K113" s="31" t="s">
        <v>182</v>
      </c>
      <c r="L113" s="31"/>
      <c r="M113" s="35" t="s">
        <v>39</v>
      </c>
      <c r="N113" s="35"/>
      <c r="O113" s="35"/>
      <c r="P113" s="32">
        <f>150000</f>
        <v>150000</v>
      </c>
      <c r="Q113" s="32"/>
      <c r="R113" s="32"/>
      <c r="S113" s="32"/>
      <c r="T113" s="34" t="s">
        <v>39</v>
      </c>
      <c r="U113" s="34"/>
    </row>
    <row r="114" spans="1:21" s="1" customFormat="1" ht="15" customHeight="1">
      <c r="A114" s="36" t="s">
        <v>183</v>
      </c>
      <c r="B114" s="36"/>
      <c r="C114" s="36"/>
      <c r="D114" s="36"/>
      <c r="E114" s="36"/>
      <c r="F114" s="36"/>
      <c r="G114" s="36"/>
      <c r="H114" s="36"/>
      <c r="I114" s="37" t="s">
        <v>184</v>
      </c>
      <c r="J114" s="37"/>
      <c r="K114" s="37" t="s">
        <v>36</v>
      </c>
      <c r="L114" s="37"/>
      <c r="M114" s="38">
        <f>-325002.53</f>
        <v>-325002.53</v>
      </c>
      <c r="N114" s="38"/>
      <c r="O114" s="38"/>
      <c r="P114" s="38">
        <f>308314.81</f>
        <v>308314.81</v>
      </c>
      <c r="Q114" s="38"/>
      <c r="R114" s="38"/>
      <c r="S114" s="38"/>
      <c r="T114" s="39" t="s">
        <v>36</v>
      </c>
      <c r="U114" s="39"/>
    </row>
    <row r="115" spans="1:21" s="1" customFormat="1" ht="13.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s="1" customFormat="1" ht="13.5" customHeight="1">
      <c r="A116" s="12" t="s">
        <v>185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" customFormat="1" ht="45.75" customHeight="1">
      <c r="A117" s="13" t="s">
        <v>22</v>
      </c>
      <c r="B117" s="13"/>
      <c r="C117" s="13"/>
      <c r="D117" s="13"/>
      <c r="E117" s="13"/>
      <c r="F117" s="13"/>
      <c r="G117" s="13"/>
      <c r="H117" s="13"/>
      <c r="I117" s="13" t="s">
        <v>23</v>
      </c>
      <c r="J117" s="13"/>
      <c r="K117" s="13" t="s">
        <v>186</v>
      </c>
      <c r="L117" s="13"/>
      <c r="M117" s="14" t="s">
        <v>25</v>
      </c>
      <c r="N117" s="14"/>
      <c r="O117" s="14"/>
      <c r="P117" s="14" t="s">
        <v>26</v>
      </c>
      <c r="Q117" s="14"/>
      <c r="R117" s="14"/>
      <c r="S117" s="14"/>
      <c r="T117" s="15" t="s">
        <v>27</v>
      </c>
      <c r="U117" s="15"/>
    </row>
    <row r="118" spans="1:21" s="1" customFormat="1" ht="12.75" customHeight="1">
      <c r="A118" s="16" t="s">
        <v>28</v>
      </c>
      <c r="B118" s="16"/>
      <c r="C118" s="16"/>
      <c r="D118" s="16"/>
      <c r="E118" s="16"/>
      <c r="F118" s="16"/>
      <c r="G118" s="16"/>
      <c r="H118" s="16"/>
      <c r="I118" s="16" t="s">
        <v>29</v>
      </c>
      <c r="J118" s="16"/>
      <c r="K118" s="16" t="s">
        <v>30</v>
      </c>
      <c r="L118" s="16"/>
      <c r="M118" s="17" t="s">
        <v>31</v>
      </c>
      <c r="N118" s="17"/>
      <c r="O118" s="17"/>
      <c r="P118" s="17" t="s">
        <v>32</v>
      </c>
      <c r="Q118" s="17"/>
      <c r="R118" s="17"/>
      <c r="S118" s="17"/>
      <c r="T118" s="18" t="s">
        <v>33</v>
      </c>
      <c r="U118" s="18"/>
    </row>
    <row r="119" spans="1:21" s="1" customFormat="1" ht="13.5" customHeight="1">
      <c r="A119" s="19" t="s">
        <v>187</v>
      </c>
      <c r="B119" s="19"/>
      <c r="C119" s="19"/>
      <c r="D119" s="19"/>
      <c r="E119" s="19"/>
      <c r="F119" s="19"/>
      <c r="G119" s="19"/>
      <c r="H119" s="19"/>
      <c r="I119" s="20" t="s">
        <v>188</v>
      </c>
      <c r="J119" s="20"/>
      <c r="K119" s="20" t="s">
        <v>36</v>
      </c>
      <c r="L119" s="20"/>
      <c r="M119" s="40">
        <f>325002.53</f>
        <v>325002.53</v>
      </c>
      <c r="N119" s="40"/>
      <c r="O119" s="40"/>
      <c r="P119" s="21">
        <f>-372434.75</f>
        <v>-372434.75</v>
      </c>
      <c r="Q119" s="21"/>
      <c r="R119" s="21"/>
      <c r="S119" s="21"/>
      <c r="T119" s="41" t="s">
        <v>36</v>
      </c>
      <c r="U119" s="41"/>
    </row>
    <row r="120" spans="1:21" s="1" customFormat="1" ht="13.5" customHeight="1">
      <c r="A120" s="42" t="s">
        <v>189</v>
      </c>
      <c r="B120" s="42"/>
      <c r="C120" s="42"/>
      <c r="D120" s="42"/>
      <c r="E120" s="42"/>
      <c r="F120" s="42"/>
      <c r="G120" s="42"/>
      <c r="H120" s="42"/>
      <c r="I120" s="43" t="s">
        <v>10</v>
      </c>
      <c r="J120" s="43"/>
      <c r="K120" s="43" t="s">
        <v>10</v>
      </c>
      <c r="L120" s="43"/>
      <c r="M120" s="44" t="s">
        <v>10</v>
      </c>
      <c r="N120" s="44"/>
      <c r="O120" s="44"/>
      <c r="P120" s="45" t="s">
        <v>10</v>
      </c>
      <c r="Q120" s="45"/>
      <c r="R120" s="45"/>
      <c r="S120" s="45"/>
      <c r="T120" s="46" t="s">
        <v>10</v>
      </c>
      <c r="U120" s="46"/>
    </row>
    <row r="121" spans="1:21" s="1" customFormat="1" ht="13.5" customHeight="1">
      <c r="A121" s="23" t="s">
        <v>190</v>
      </c>
      <c r="B121" s="23"/>
      <c r="C121" s="23"/>
      <c r="D121" s="23"/>
      <c r="E121" s="23"/>
      <c r="F121" s="23"/>
      <c r="G121" s="23"/>
      <c r="H121" s="23"/>
      <c r="I121" s="47" t="s">
        <v>191</v>
      </c>
      <c r="J121" s="47"/>
      <c r="K121" s="24" t="s">
        <v>36</v>
      </c>
      <c r="L121" s="24"/>
      <c r="M121" s="48" t="s">
        <v>39</v>
      </c>
      <c r="N121" s="48"/>
      <c r="O121" s="48"/>
      <c r="P121" s="28" t="s">
        <v>39</v>
      </c>
      <c r="Q121" s="28"/>
      <c r="R121" s="28"/>
      <c r="S121" s="28"/>
      <c r="T121" s="49" t="s">
        <v>39</v>
      </c>
      <c r="U121" s="49"/>
    </row>
    <row r="122" spans="1:21" s="1" customFormat="1" ht="13.5" customHeight="1">
      <c r="A122" s="30" t="s">
        <v>10</v>
      </c>
      <c r="B122" s="30"/>
      <c r="C122" s="30"/>
      <c r="D122" s="30"/>
      <c r="E122" s="30"/>
      <c r="F122" s="30"/>
      <c r="G122" s="30"/>
      <c r="H122" s="30"/>
      <c r="I122" s="31" t="s">
        <v>191</v>
      </c>
      <c r="J122" s="31"/>
      <c r="K122" s="31" t="s">
        <v>10</v>
      </c>
      <c r="L122" s="31"/>
      <c r="M122" s="50" t="s">
        <v>39</v>
      </c>
      <c r="N122" s="50"/>
      <c r="O122" s="50"/>
      <c r="P122" s="35" t="s">
        <v>39</v>
      </c>
      <c r="Q122" s="35"/>
      <c r="R122" s="35"/>
      <c r="S122" s="35"/>
      <c r="T122" s="51" t="s">
        <v>39</v>
      </c>
      <c r="U122" s="51"/>
    </row>
    <row r="123" spans="1:21" s="1" customFormat="1" ht="13.5" customHeight="1">
      <c r="A123" s="30" t="s">
        <v>192</v>
      </c>
      <c r="B123" s="30"/>
      <c r="C123" s="30"/>
      <c r="D123" s="30"/>
      <c r="E123" s="30"/>
      <c r="F123" s="30"/>
      <c r="G123" s="30"/>
      <c r="H123" s="30"/>
      <c r="I123" s="43" t="s">
        <v>193</v>
      </c>
      <c r="J123" s="43"/>
      <c r="K123" s="43" t="s">
        <v>36</v>
      </c>
      <c r="L123" s="43"/>
      <c r="M123" s="44" t="s">
        <v>39</v>
      </c>
      <c r="N123" s="44"/>
      <c r="O123" s="44"/>
      <c r="P123" s="35" t="s">
        <v>39</v>
      </c>
      <c r="Q123" s="35"/>
      <c r="R123" s="35"/>
      <c r="S123" s="35"/>
      <c r="T123" s="46" t="s">
        <v>39</v>
      </c>
      <c r="U123" s="46"/>
    </row>
    <row r="124" spans="1:21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0"/>
      <c r="I124" s="31" t="s">
        <v>193</v>
      </c>
      <c r="J124" s="31"/>
      <c r="K124" s="31" t="s">
        <v>10</v>
      </c>
      <c r="L124" s="31"/>
      <c r="M124" s="50" t="s">
        <v>39</v>
      </c>
      <c r="N124" s="50"/>
      <c r="O124" s="50"/>
      <c r="P124" s="35" t="s">
        <v>39</v>
      </c>
      <c r="Q124" s="35"/>
      <c r="R124" s="35"/>
      <c r="S124" s="35"/>
      <c r="T124" s="51" t="s">
        <v>39</v>
      </c>
      <c r="U124" s="51"/>
    </row>
    <row r="125" spans="1:21" s="1" customFormat="1" ht="13.5" customHeight="1">
      <c r="A125" s="30" t="s">
        <v>194</v>
      </c>
      <c r="B125" s="30"/>
      <c r="C125" s="30"/>
      <c r="D125" s="30"/>
      <c r="E125" s="30"/>
      <c r="F125" s="30"/>
      <c r="G125" s="30"/>
      <c r="H125" s="30"/>
      <c r="I125" s="31" t="s">
        <v>195</v>
      </c>
      <c r="J125" s="31"/>
      <c r="K125" s="31" t="s">
        <v>196</v>
      </c>
      <c r="L125" s="31"/>
      <c r="M125" s="52">
        <f>325002.53</f>
        <v>325002.53</v>
      </c>
      <c r="N125" s="52"/>
      <c r="O125" s="52"/>
      <c r="P125" s="32">
        <f>-372434.75</f>
        <v>-372434.75</v>
      </c>
      <c r="Q125" s="32"/>
      <c r="R125" s="32"/>
      <c r="S125" s="32"/>
      <c r="T125" s="53">
        <f>697437.28</f>
        <v>697437.28</v>
      </c>
      <c r="U125" s="53"/>
    </row>
    <row r="126" spans="1:21" s="1" customFormat="1" ht="13.5" customHeight="1">
      <c r="A126" s="30" t="s">
        <v>197</v>
      </c>
      <c r="B126" s="30"/>
      <c r="C126" s="30"/>
      <c r="D126" s="30"/>
      <c r="E126" s="30"/>
      <c r="F126" s="30"/>
      <c r="G126" s="30"/>
      <c r="H126" s="30"/>
      <c r="I126" s="31" t="s">
        <v>198</v>
      </c>
      <c r="J126" s="31"/>
      <c r="K126" s="31" t="s">
        <v>199</v>
      </c>
      <c r="L126" s="31"/>
      <c r="M126" s="52">
        <f>-33936655.56</f>
        <v>-33936655.56</v>
      </c>
      <c r="N126" s="52"/>
      <c r="O126" s="52"/>
      <c r="P126" s="32">
        <f>-32656521.02</f>
        <v>-32656521.02</v>
      </c>
      <c r="Q126" s="32"/>
      <c r="R126" s="32"/>
      <c r="S126" s="32"/>
      <c r="T126" s="54" t="s">
        <v>36</v>
      </c>
      <c r="U126" s="54"/>
    </row>
    <row r="127" spans="1:21" s="1" customFormat="1" ht="13.5" customHeight="1">
      <c r="A127" s="30" t="s">
        <v>200</v>
      </c>
      <c r="B127" s="30"/>
      <c r="C127" s="30"/>
      <c r="D127" s="30"/>
      <c r="E127" s="30"/>
      <c r="F127" s="30"/>
      <c r="G127" s="30"/>
      <c r="H127" s="30"/>
      <c r="I127" s="31" t="s">
        <v>201</v>
      </c>
      <c r="J127" s="31"/>
      <c r="K127" s="31" t="s">
        <v>202</v>
      </c>
      <c r="L127" s="31"/>
      <c r="M127" s="52">
        <f>34261658.09</f>
        <v>34261658.09</v>
      </c>
      <c r="N127" s="52"/>
      <c r="O127" s="52"/>
      <c r="P127" s="32">
        <f>32284086.27</f>
        <v>32284086.27</v>
      </c>
      <c r="Q127" s="32"/>
      <c r="R127" s="32"/>
      <c r="S127" s="32"/>
      <c r="T127" s="54" t="s">
        <v>36</v>
      </c>
      <c r="U127" s="54"/>
    </row>
    <row r="128" spans="1:21" s="1" customFormat="1" ht="13.5" customHeight="1">
      <c r="A128" s="56" t="s">
        <v>10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</row>
    <row r="129" spans="1:21" s="1" customFormat="1" ht="13.5" customHeight="1">
      <c r="A129" s="7" t="s">
        <v>203</v>
      </c>
      <c r="B129" s="7"/>
      <c r="C129" s="7"/>
      <c r="D129" s="7"/>
      <c r="E129" s="7"/>
      <c r="F129" s="55" t="s">
        <v>10</v>
      </c>
      <c r="G129" s="55"/>
      <c r="H129" s="55"/>
      <c r="I129" s="55"/>
      <c r="J129" s="55"/>
      <c r="K129" s="55" t="s">
        <v>204</v>
      </c>
      <c r="L129" s="55"/>
      <c r="M129" s="55"/>
      <c r="N129" s="55"/>
      <c r="O129" s="7" t="s">
        <v>10</v>
      </c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57" t="s">
        <v>205</v>
      </c>
      <c r="H130" s="57"/>
      <c r="I130" s="57"/>
      <c r="J130" s="10" t="s">
        <v>10</v>
      </c>
      <c r="K130" s="10" t="s">
        <v>10</v>
      </c>
      <c r="L130" s="57" t="s">
        <v>206</v>
      </c>
      <c r="M130" s="57"/>
      <c r="N130" s="7" t="s">
        <v>10</v>
      </c>
      <c r="O130" s="7"/>
      <c r="P130" s="7"/>
      <c r="Q130" s="7"/>
      <c r="R130" s="7"/>
      <c r="S130" s="7"/>
      <c r="T130" s="7"/>
      <c r="U130" s="7"/>
    </row>
    <row r="131" spans="1:21" s="1" customFormat="1" ht="7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7" t="s">
        <v>207</v>
      </c>
      <c r="B132" s="7"/>
      <c r="C132" s="7"/>
      <c r="D132" s="7"/>
      <c r="E132" s="7"/>
      <c r="F132" s="55" t="s">
        <v>10</v>
      </c>
      <c r="G132" s="55"/>
      <c r="H132" s="55"/>
      <c r="I132" s="55"/>
      <c r="J132" s="55"/>
      <c r="K132" s="55" t="s">
        <v>208</v>
      </c>
      <c r="L132" s="55"/>
      <c r="M132" s="55"/>
      <c r="N132" s="55"/>
      <c r="O132" s="7" t="s">
        <v>10</v>
      </c>
      <c r="P132" s="7"/>
      <c r="Q132" s="7"/>
      <c r="R132" s="7"/>
      <c r="S132" s="7"/>
      <c r="T132" s="7"/>
      <c r="U132" s="7"/>
    </row>
    <row r="133" spans="1:21" s="1" customFormat="1" ht="13.5" customHeight="1">
      <c r="A133" s="7" t="s">
        <v>10</v>
      </c>
      <c r="B133" s="7"/>
      <c r="C133" s="7"/>
      <c r="D133" s="7"/>
      <c r="E133" s="7"/>
      <c r="F133" s="10" t="s">
        <v>10</v>
      </c>
      <c r="G133" s="57" t="s">
        <v>205</v>
      </c>
      <c r="H133" s="57"/>
      <c r="I133" s="57"/>
      <c r="J133" s="10" t="s">
        <v>10</v>
      </c>
      <c r="K133" s="10" t="s">
        <v>10</v>
      </c>
      <c r="L133" s="57" t="s">
        <v>206</v>
      </c>
      <c r="M133" s="57"/>
      <c r="N133" s="7" t="s">
        <v>10</v>
      </c>
      <c r="O133" s="7"/>
      <c r="P133" s="7"/>
      <c r="Q133" s="7"/>
      <c r="R133" s="7"/>
      <c r="S133" s="7"/>
      <c r="T133" s="7"/>
      <c r="U133" s="7"/>
    </row>
    <row r="134" spans="1:21" s="1" customFormat="1" ht="7.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3.5" customHeight="1">
      <c r="A135" s="7" t="s">
        <v>209</v>
      </c>
      <c r="B135" s="7"/>
      <c r="C135" s="7"/>
      <c r="D135" s="7"/>
      <c r="E135" s="7"/>
      <c r="F135" s="55" t="s">
        <v>10</v>
      </c>
      <c r="G135" s="55"/>
      <c r="H135" s="55"/>
      <c r="I135" s="55"/>
      <c r="J135" s="55"/>
      <c r="K135" s="55" t="s">
        <v>210</v>
      </c>
      <c r="L135" s="55"/>
      <c r="M135" s="55"/>
      <c r="N135" s="55"/>
      <c r="O135" s="7" t="s">
        <v>10</v>
      </c>
      <c r="P135" s="7"/>
      <c r="Q135" s="7"/>
      <c r="R135" s="7"/>
      <c r="S135" s="7"/>
      <c r="T135" s="7"/>
      <c r="U135" s="7"/>
    </row>
    <row r="136" spans="1:21" s="1" customFormat="1" ht="13.5" customHeight="1">
      <c r="A136" s="7" t="s">
        <v>10</v>
      </c>
      <c r="B136" s="7"/>
      <c r="C136" s="7"/>
      <c r="D136" s="7"/>
      <c r="E136" s="7"/>
      <c r="F136" s="10" t="s">
        <v>10</v>
      </c>
      <c r="G136" s="57" t="s">
        <v>205</v>
      </c>
      <c r="H136" s="57"/>
      <c r="I136" s="57"/>
      <c r="J136" s="10" t="s">
        <v>10</v>
      </c>
      <c r="K136" s="10" t="s">
        <v>10</v>
      </c>
      <c r="L136" s="57" t="s">
        <v>206</v>
      </c>
      <c r="M136" s="57"/>
      <c r="N136" s="7" t="s">
        <v>10</v>
      </c>
      <c r="O136" s="7"/>
      <c r="P136" s="7"/>
      <c r="Q136" s="7"/>
      <c r="R136" s="7"/>
      <c r="S136" s="7"/>
      <c r="T136" s="7"/>
      <c r="U136" s="7"/>
    </row>
    <row r="137" spans="1:21" s="1" customFormat="1" ht="15.7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58" t="s">
        <v>211</v>
      </c>
      <c r="B138" s="58"/>
      <c r="C138" s="58"/>
      <c r="D138" s="58"/>
      <c r="E138" s="58"/>
      <c r="F138" s="58"/>
      <c r="G138" s="58"/>
      <c r="H138" s="7" t="s">
        <v>10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4" t="s">
        <v>212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</sheetData>
  <sheetProtection/>
  <mergeCells count="735">
    <mergeCell ref="A137:U137"/>
    <mergeCell ref="A138:G138"/>
    <mergeCell ref="H138:U138"/>
    <mergeCell ref="A139:U139"/>
    <mergeCell ref="A134:U134"/>
    <mergeCell ref="A135:E135"/>
    <mergeCell ref="F135:J135"/>
    <mergeCell ref="K135:N135"/>
    <mergeCell ref="O135:U135"/>
    <mergeCell ref="A136:E136"/>
    <mergeCell ref="G136:I136"/>
    <mergeCell ref="L136:M136"/>
    <mergeCell ref="N136:U136"/>
    <mergeCell ref="A131:U131"/>
    <mergeCell ref="A132:E132"/>
    <mergeCell ref="F132:J132"/>
    <mergeCell ref="K132:N132"/>
    <mergeCell ref="O132:U132"/>
    <mergeCell ref="A133:E133"/>
    <mergeCell ref="G133:I133"/>
    <mergeCell ref="L133:M133"/>
    <mergeCell ref="N133:U133"/>
    <mergeCell ref="A128:U128"/>
    <mergeCell ref="A129:E129"/>
    <mergeCell ref="F129:J129"/>
    <mergeCell ref="K129:N129"/>
    <mergeCell ref="O129:U129"/>
    <mergeCell ref="A130:E130"/>
    <mergeCell ref="G130:I130"/>
    <mergeCell ref="L130:M130"/>
    <mergeCell ref="N130:U130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5:U115"/>
    <mergeCell ref="A116:U116"/>
    <mergeCell ref="A117:H117"/>
    <mergeCell ref="I117:J117"/>
    <mergeCell ref="K117:L117"/>
    <mergeCell ref="M117:O117"/>
    <mergeCell ref="P117:S117"/>
    <mergeCell ref="T117:U117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3:U43"/>
    <mergeCell ref="A44:U44"/>
    <mergeCell ref="A45:H45"/>
    <mergeCell ref="I45:J45"/>
    <mergeCell ref="K45:L45"/>
    <mergeCell ref="M45:O45"/>
    <mergeCell ref="P45:S45"/>
    <mergeCell ref="T45:U45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2023-01-16T06:23:26Z</dcterms:created>
  <dcterms:modified xsi:type="dcterms:W3CDTF">2023-01-16T06:23:26Z</dcterms:modified>
  <cp:category/>
  <cp:version/>
  <cp:contentType/>
  <cp:contentStatus/>
</cp:coreProperties>
</file>